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jg\OneDrive\Desktop\vilnius economics Dropbox\Ve Team Folder\_Projektai\_VANDUO\Birzu vandenys\_RAS 2024\Patikra\TU 8.1.1\"/>
    </mc:Choice>
  </mc:AlternateContent>
  <xr:revisionPtr revIDLastSave="0" documentId="13_ncr:1_{B12F9280-5010-47F9-B001-2CC5BAB1E091}" xr6:coauthVersionLast="47" xr6:coauthVersionMax="47" xr10:uidLastSave="{00000000-0000-0000-0000-000000000000}"/>
  <bookViews>
    <workbookView xWindow="-120" yWindow="-120" windowWidth="51840" windowHeight="21390" xr2:uid="{6D2393A1-B5E2-4A64-8D61-8EDDA0D32BB5}"/>
  </bookViews>
  <sheets>
    <sheet name="1" sheetId="1" r:id="rId1"/>
    <sheet name="3" sheetId="2" r:id="rId2"/>
    <sheet name="4" sheetId="3" r:id="rId3"/>
    <sheet name="5" sheetId="4" r:id="rId4"/>
    <sheet name="6" sheetId="5" r:id="rId5"/>
    <sheet name="7" sheetId="6" r:id="rId6"/>
    <sheet name="8" sheetId="7" r:id="rId7"/>
    <sheet name="9" sheetId="8" r:id="rId8"/>
    <sheet name="10" sheetId="9" r:id="rId9"/>
    <sheet name="11" sheetId="10" r:id="rId10"/>
  </sheets>
  <definedNames>
    <definedName name="_f" hidden="1">#REF!</definedName>
    <definedName name="_xlnm._FilterDatabase" localSheetId="2" hidden="1">'4'!$A$9:$AG$243</definedName>
    <definedName name="_xlnm._FilterDatabase" hidden="1">#REF!</definedName>
    <definedName name="_FilterDatabase1" hidden="1">#REF!</definedName>
    <definedName name="AAA" hidden="1">#REF!</definedName>
    <definedName name="AAAA" hidden="1">#REF!</definedName>
    <definedName name="AS" hidden="1">#REF!</definedName>
    <definedName name="AS2DocOpenMode" hidden="1">"AS2DocumentEdit"</definedName>
    <definedName name="asd" hidden="1">#REF!</definedName>
    <definedName name="azx" hidden="1">#REF!</definedName>
    <definedName name="Darbas" hidden="1">#REF!</definedName>
    <definedName name="de" hidden="1">#REF!</definedName>
    <definedName name="DK">#REF!</definedName>
    <definedName name="DUF" hidden="1">#REF!</definedName>
    <definedName name="e" hidden="1">#REF!</definedName>
    <definedName name="eeee" hidden="1">#REF!</definedName>
    <definedName name="eeeee" hidden="1">#REF!</definedName>
    <definedName name="ET" hidden="1">#REF!</definedName>
    <definedName name="filter" hidden="1">#REF!</definedName>
    <definedName name="h" hidden="1">#REF!</definedName>
    <definedName name="hmm" hidden="1">#REF!</definedName>
    <definedName name="II.7.Nebaigta_statyba">#REF!</definedName>
    <definedName name="IT_grupe">#REF!</definedName>
    <definedName name="kint" hidden="1">#REF!</definedName>
    <definedName name="kkk" hidden="1">#REF!</definedName>
    <definedName name="l" hidden="1">#REF!</definedName>
    <definedName name="lapas" hidden="1">#REF!</definedName>
    <definedName name="lkjh" hidden="1">#REF!</definedName>
    <definedName name="lkmjh" hidden="1">#REF!</definedName>
    <definedName name="m" hidden="1">#REF!</definedName>
    <definedName name="Nesikliai">#REF!</definedName>
    <definedName name="Padaliniai">#REF!</definedName>
    <definedName name="padaliniai_tipai">#REF!</definedName>
    <definedName name="Paskirstymas">#REF!</definedName>
    <definedName name="Paslaugos">#REF!</definedName>
    <definedName name="planas" hidden="1">#REF!</definedName>
    <definedName name="pr" hidden="1">#REF!</definedName>
    <definedName name="Priskyrimas_turtas">#REF!</definedName>
    <definedName name="PSW_CALCULATE_0" hidden="1">#REF!</definedName>
    <definedName name="PSW_SAVE_0" hidden="1">#REF!</definedName>
    <definedName name="PSWGrid_0_0" hidden="1">#REF!</definedName>
    <definedName name="PSWGrid_0_1" hidden="1">#REF!</definedName>
    <definedName name="PSWGrid_0_2" hidden="1">#REF!</definedName>
    <definedName name="PSWGrid_0_3" hidden="1">#REF!</definedName>
    <definedName name="PSWInput_0_0" hidden="1">#REF!</definedName>
    <definedName name="PSWInput_0_1" hidden="1">#REF!</definedName>
    <definedName name="PSWInput_0_2" hidden="1">#REF!</definedName>
    <definedName name="PSWInput_0_3" hidden="1">#REF!</definedName>
    <definedName name="PSWList_0_0" hidden="1">#REF!</definedName>
    <definedName name="PSWList_0_1" hidden="1">#REF!</definedName>
    <definedName name="PSWList_0_2" hidden="1">#REF!</definedName>
    <definedName name="PSWList_0_3" hidden="1">#REF!</definedName>
    <definedName name="PSWList_1" hidden="1">#REF!</definedName>
    <definedName name="PSWMerge" hidden="1">#REF!</definedName>
    <definedName name="PSWMergedSavingCell_0_0" hidden="1">#REF!</definedName>
    <definedName name="PSWMergedSavingCell_0_1" hidden="1">#REF!</definedName>
    <definedName name="PSWMergedSavingCell_0_10" hidden="1">#REF!</definedName>
    <definedName name="PSWMergedSavingCell_0_100" hidden="1">#REF!</definedName>
    <definedName name="PSWMergedSavingCell_0_101" hidden="1">#REF!</definedName>
    <definedName name="PSWMergedSavingCell_0_102" hidden="1">#REF!</definedName>
    <definedName name="PSWMergedSavingCell_0_103" hidden="1">#REF!</definedName>
    <definedName name="PSWMergedSavingCell_0_104" hidden="1">#REF!</definedName>
    <definedName name="PSWMergedSavingCell_0_105" hidden="1">#REF!</definedName>
    <definedName name="PSWMergedSavingCell_0_106" hidden="1">#REF!</definedName>
    <definedName name="PSWMergedSavingCell_0_107" hidden="1">#REF!</definedName>
    <definedName name="PSWMergedSavingCell_0_108" hidden="1">#REF!</definedName>
    <definedName name="PSWMergedSavingCell_0_109" hidden="1">#REF!</definedName>
    <definedName name="PSWMergedSavingCell_0_11" hidden="1">#REF!</definedName>
    <definedName name="PSWMergedSavingCell_0_110" hidden="1">#REF!</definedName>
    <definedName name="PSWMergedSavingCell_0_111" hidden="1">#REF!</definedName>
    <definedName name="PSWMergedSavingCell_0_112" hidden="1">#REF!</definedName>
    <definedName name="PSWMergedSavingCell_0_113" hidden="1">#REF!</definedName>
    <definedName name="PSWMergedSavingCell_0_114" hidden="1">#REF!</definedName>
    <definedName name="PSWMergedSavingCell_0_115" hidden="1">#REF!</definedName>
    <definedName name="PSWMergedSavingCell_0_116" hidden="1">#REF!</definedName>
    <definedName name="PSWMergedSavingCell_0_117" hidden="1">#REF!</definedName>
    <definedName name="PSWMergedSavingCell_0_118" hidden="1">#REF!</definedName>
    <definedName name="PSWMergedSavingCell_0_119" hidden="1">#REF!</definedName>
    <definedName name="PSWMergedSavingCell_0_12" hidden="1">#REF!</definedName>
    <definedName name="PSWMergedSavingCell_0_120" hidden="1">#REF!</definedName>
    <definedName name="PSWMergedSavingCell_0_121" hidden="1">#REF!</definedName>
    <definedName name="PSWMergedSavingCell_0_122" hidden="1">#REF!</definedName>
    <definedName name="PSWMergedSavingCell_0_123" hidden="1">#REF!</definedName>
    <definedName name="PSWMergedSavingCell_0_124" hidden="1">#REF!</definedName>
    <definedName name="PSWMergedSavingCell_0_125" hidden="1">#REF!</definedName>
    <definedName name="PSWMergedSavingCell_0_126" hidden="1">#REF!</definedName>
    <definedName name="PSWMergedSavingCell_0_127" hidden="1">#REF!</definedName>
    <definedName name="PSWMergedSavingCell_0_128" hidden="1">#REF!</definedName>
    <definedName name="PSWMergedSavingCell_0_129" hidden="1">#REF!</definedName>
    <definedName name="PSWMergedSavingCell_0_13" hidden="1">#REF!</definedName>
    <definedName name="PSWMergedSavingCell_0_130" hidden="1">#REF!</definedName>
    <definedName name="PSWMergedSavingCell_0_131" hidden="1">#REF!</definedName>
    <definedName name="PSWMergedSavingCell_0_132" hidden="1">#REF!</definedName>
    <definedName name="PSWMergedSavingCell_0_133" hidden="1">#REF!</definedName>
    <definedName name="PSWMergedSavingCell_0_134" hidden="1">#REF!</definedName>
    <definedName name="PSWMergedSavingCell_0_135" hidden="1">#REF!</definedName>
    <definedName name="PSWMergedSavingCell_0_136" hidden="1">#REF!</definedName>
    <definedName name="PSWMergedSavingCell_0_137" hidden="1">#REF!</definedName>
    <definedName name="PSWMergedSavingCell_0_138" hidden="1">#REF!</definedName>
    <definedName name="PSWMergedSavingCell_0_139" hidden="1">#REF!</definedName>
    <definedName name="PSWMergedSavingCell_0_14" hidden="1">#REF!</definedName>
    <definedName name="PSWMergedSavingCell_0_140" hidden="1">#REF!</definedName>
    <definedName name="PSWMergedSavingCell_0_141" hidden="1">#REF!</definedName>
    <definedName name="PSWMergedSavingCell_0_142" hidden="1">#REF!</definedName>
    <definedName name="PSWMergedSavingCell_0_143" hidden="1">#REF!</definedName>
    <definedName name="PSWMergedSavingCell_0_144" hidden="1">#REF!</definedName>
    <definedName name="PSWMergedSavingCell_0_145" hidden="1">#REF!</definedName>
    <definedName name="PSWMergedSavingCell_0_146" hidden="1">#REF!</definedName>
    <definedName name="PSWMergedSavingCell_0_147" hidden="1">#REF!</definedName>
    <definedName name="PSWMergedSavingCell_0_148" hidden="1">#REF!</definedName>
    <definedName name="PSWMergedSavingCell_0_149" hidden="1">#REF!</definedName>
    <definedName name="PSWMergedSavingCell_0_15" hidden="1">#REF!</definedName>
    <definedName name="PSWMergedSavingCell_0_150" hidden="1">#REF!</definedName>
    <definedName name="PSWMergedSavingCell_0_151" hidden="1">#REF!</definedName>
    <definedName name="PSWMergedSavingCell_0_152" hidden="1">#REF!</definedName>
    <definedName name="PSWMergedSavingCell_0_153" hidden="1">#REF!</definedName>
    <definedName name="PSWMergedSavingCell_0_154" hidden="1">#REF!</definedName>
    <definedName name="PSWMergedSavingCell_0_155" hidden="1">#REF!</definedName>
    <definedName name="PSWMergedSavingCell_0_156" hidden="1">#REF!</definedName>
    <definedName name="PSWMergedSavingCell_0_157" hidden="1">#REF!</definedName>
    <definedName name="PSWMergedSavingCell_0_158" hidden="1">#REF!</definedName>
    <definedName name="PSWMergedSavingCell_0_159" hidden="1">#REF!</definedName>
    <definedName name="PSWMergedSavingCell_0_16" hidden="1">#REF!</definedName>
    <definedName name="PSWMergedSavingCell_0_160" hidden="1">#REF!</definedName>
    <definedName name="PSWMergedSavingCell_0_161" hidden="1">#REF!</definedName>
    <definedName name="PSWMergedSavingCell_0_162" hidden="1">#REF!</definedName>
    <definedName name="PSWMergedSavingCell_0_163" hidden="1">#REF!</definedName>
    <definedName name="PSWMergedSavingCell_0_164" hidden="1">#REF!</definedName>
    <definedName name="PSWMergedSavingCell_0_165" hidden="1">#REF!</definedName>
    <definedName name="PSWMergedSavingCell_0_166" hidden="1">#REF!</definedName>
    <definedName name="PSWMergedSavingCell_0_167" hidden="1">#REF!</definedName>
    <definedName name="PSWMergedSavingCell_0_168" hidden="1">#REF!</definedName>
    <definedName name="PSWMergedSavingCell_0_169" hidden="1">#REF!</definedName>
    <definedName name="PSWMergedSavingCell_0_17" hidden="1">#REF!</definedName>
    <definedName name="PSWMergedSavingCell_0_170" hidden="1">#REF!</definedName>
    <definedName name="PSWMergedSavingCell_0_171" hidden="1">#REF!</definedName>
    <definedName name="PSWMergedSavingCell_0_172" hidden="1">#REF!</definedName>
    <definedName name="PSWMergedSavingCell_0_173" hidden="1">#REF!</definedName>
    <definedName name="PSWMergedSavingCell_0_174" hidden="1">#REF!</definedName>
    <definedName name="PSWMergedSavingCell_0_175" hidden="1">#REF!</definedName>
    <definedName name="PSWMergedSavingCell_0_176" hidden="1">#REF!</definedName>
    <definedName name="PSWMergedSavingCell_0_177" hidden="1">#REF!</definedName>
    <definedName name="PSWMergedSavingCell_0_178" hidden="1">#REF!</definedName>
    <definedName name="PSWMergedSavingCell_0_179" hidden="1">#REF!</definedName>
    <definedName name="PSWMergedSavingCell_0_18" hidden="1">#REF!</definedName>
    <definedName name="PSWMergedSavingCell_0_180" hidden="1">#REF!</definedName>
    <definedName name="PSWMergedSavingCell_0_181" hidden="1">#REF!</definedName>
    <definedName name="PSWMergedSavingCell_0_182" hidden="1">#REF!</definedName>
    <definedName name="PSWMergedSavingCell_0_183" hidden="1">#REF!</definedName>
    <definedName name="PSWMergedSavingCell_0_184" hidden="1">#REF!</definedName>
    <definedName name="PSWMergedSavingCell_0_185" hidden="1">#REF!</definedName>
    <definedName name="PSWMergedSavingCell_0_186" hidden="1">#REF!</definedName>
    <definedName name="PSWMergedSavingCell_0_187" hidden="1">#REF!</definedName>
    <definedName name="PSWMergedSavingCell_0_188" hidden="1">#REF!</definedName>
    <definedName name="PSWMergedSavingCell_0_189" hidden="1">#REF!</definedName>
    <definedName name="PSWMergedSavingCell_0_19" hidden="1">#REF!</definedName>
    <definedName name="PSWMergedSavingCell_0_190" hidden="1">#REF!</definedName>
    <definedName name="PSWMergedSavingCell_0_191" hidden="1">#REF!</definedName>
    <definedName name="PSWMergedSavingCell_0_192" hidden="1">#REF!</definedName>
    <definedName name="PSWMergedSavingCell_0_193" hidden="1">#REF!</definedName>
    <definedName name="PSWMergedSavingCell_0_194" hidden="1">#REF!</definedName>
    <definedName name="PSWMergedSavingCell_0_195" hidden="1">#REF!</definedName>
    <definedName name="PSWMergedSavingCell_0_196" hidden="1">#REF!</definedName>
    <definedName name="PSWMergedSavingCell_0_197" hidden="1">#REF!</definedName>
    <definedName name="PSWMergedSavingCell_0_198" hidden="1">#REF!</definedName>
    <definedName name="PSWMergedSavingCell_0_199" hidden="1">#REF!</definedName>
    <definedName name="PSWMergedSavingCell_0_2" hidden="1">#REF!</definedName>
    <definedName name="PSWMergedSavingCell_0_20" hidden="1">#REF!</definedName>
    <definedName name="PSWMergedSavingCell_0_200" hidden="1">#REF!</definedName>
    <definedName name="PSWMergedSavingCell_0_201" hidden="1">#REF!</definedName>
    <definedName name="PSWMergedSavingCell_0_202" hidden="1">#REF!</definedName>
    <definedName name="PSWMergedSavingCell_0_203" hidden="1">#REF!</definedName>
    <definedName name="PSWMergedSavingCell_0_204" hidden="1">#REF!</definedName>
    <definedName name="PSWMergedSavingCell_0_205" hidden="1">#REF!</definedName>
    <definedName name="PSWMergedSavingCell_0_206" hidden="1">#REF!</definedName>
    <definedName name="PSWMergedSavingCell_0_207" hidden="1">#REF!</definedName>
    <definedName name="PSWMergedSavingCell_0_208" hidden="1">#REF!</definedName>
    <definedName name="PSWMergedSavingCell_0_209" hidden="1">#REF!</definedName>
    <definedName name="PSWMergedSavingCell_0_21" hidden="1">#REF!</definedName>
    <definedName name="PSWMergedSavingCell_0_210" hidden="1">#REF!</definedName>
    <definedName name="PSWMergedSavingCell_0_211" hidden="1">#REF!</definedName>
    <definedName name="PSWMergedSavingCell_0_212" hidden="1">#REF!</definedName>
    <definedName name="PSWMergedSavingCell_0_213" hidden="1">#REF!</definedName>
    <definedName name="PSWMergedSavingCell_0_214" hidden="1">#REF!</definedName>
    <definedName name="PSWMergedSavingCell_0_215" hidden="1">#REF!</definedName>
    <definedName name="PSWMergedSavingCell_0_216" hidden="1">#REF!</definedName>
    <definedName name="PSWMergedSavingCell_0_217" hidden="1">#REF!</definedName>
    <definedName name="PSWMergedSavingCell_0_218" hidden="1">#REF!</definedName>
    <definedName name="PSWMergedSavingCell_0_219" hidden="1">#REF!</definedName>
    <definedName name="PSWMergedSavingCell_0_22" hidden="1">#REF!</definedName>
    <definedName name="PSWMergedSavingCell_0_220" hidden="1">#REF!</definedName>
    <definedName name="PSWMergedSavingCell_0_221" hidden="1">#REF!</definedName>
    <definedName name="PSWMergedSavingCell_0_222" hidden="1">#REF!</definedName>
    <definedName name="PSWMergedSavingCell_0_223" hidden="1">#REF!</definedName>
    <definedName name="PSWMergedSavingCell_0_224" hidden="1">#REF!</definedName>
    <definedName name="PSWMergedSavingCell_0_225" hidden="1">#REF!</definedName>
    <definedName name="PSWMergedSavingCell_0_226" hidden="1">#REF!</definedName>
    <definedName name="PSWMergedSavingCell_0_227" hidden="1">#REF!</definedName>
    <definedName name="PSWMergedSavingCell_0_228" hidden="1">#REF!</definedName>
    <definedName name="PSWMergedSavingCell_0_229" hidden="1">#REF!</definedName>
    <definedName name="PSWMergedSavingCell_0_23" hidden="1">#REF!</definedName>
    <definedName name="PSWMergedSavingCell_0_230" hidden="1">#REF!</definedName>
    <definedName name="PSWMergedSavingCell_0_231" hidden="1">#REF!</definedName>
    <definedName name="PSWMergedSavingCell_0_232" hidden="1">#REF!</definedName>
    <definedName name="PSWMergedSavingCell_0_233" hidden="1">#REF!</definedName>
    <definedName name="PSWMergedSavingCell_0_234" hidden="1">#REF!</definedName>
    <definedName name="PSWMergedSavingCell_0_235" hidden="1">#REF!</definedName>
    <definedName name="PSWMergedSavingCell_0_236" hidden="1">#REF!</definedName>
    <definedName name="PSWMergedSavingCell_0_237" hidden="1">#REF!</definedName>
    <definedName name="PSWMergedSavingCell_0_238" hidden="1">#REF!</definedName>
    <definedName name="PSWMergedSavingCell_0_239" hidden="1">#REF!</definedName>
    <definedName name="PSWMergedSavingCell_0_24" hidden="1">#REF!</definedName>
    <definedName name="PSWMergedSavingCell_0_240" hidden="1">#REF!</definedName>
    <definedName name="PSWMergedSavingCell_0_241" hidden="1">#REF!</definedName>
    <definedName name="PSWMergedSavingCell_0_242" hidden="1">#REF!</definedName>
    <definedName name="PSWMergedSavingCell_0_243" hidden="1">#REF!</definedName>
    <definedName name="PSWMergedSavingCell_0_244" hidden="1">#REF!</definedName>
    <definedName name="PSWMergedSavingCell_0_245" hidden="1">#REF!</definedName>
    <definedName name="PSWMergedSavingCell_0_246" hidden="1">#REF!</definedName>
    <definedName name="PSWMergedSavingCell_0_247" hidden="1">#REF!</definedName>
    <definedName name="PSWMergedSavingCell_0_248" hidden="1">#REF!</definedName>
    <definedName name="PSWMergedSavingCell_0_249" hidden="1">#REF!</definedName>
    <definedName name="PSWMergedSavingCell_0_25" hidden="1">#REF!</definedName>
    <definedName name="PSWMergedSavingCell_0_250" hidden="1">#REF!</definedName>
    <definedName name="PSWMergedSavingCell_0_251" hidden="1">#REF!</definedName>
    <definedName name="PSWMergedSavingCell_0_252" hidden="1">#REF!</definedName>
    <definedName name="PSWMergedSavingCell_0_253" hidden="1">#REF!</definedName>
    <definedName name="PSWMergedSavingCell_0_254" hidden="1">#REF!</definedName>
    <definedName name="PSWMergedSavingCell_0_255" hidden="1">#REF!</definedName>
    <definedName name="PSWMergedSavingCell_0_256" hidden="1">#REF!</definedName>
    <definedName name="PSWMergedSavingCell_0_257" hidden="1">#REF!</definedName>
    <definedName name="PSWMergedSavingCell_0_258" hidden="1">#REF!</definedName>
    <definedName name="PSWMergedSavingCell_0_259" hidden="1">#REF!</definedName>
    <definedName name="PSWMergedSavingCell_0_26" hidden="1">#REF!</definedName>
    <definedName name="PSWMergedSavingCell_0_260" hidden="1">#REF!</definedName>
    <definedName name="PSWMergedSavingCell_0_261" hidden="1">#REF!</definedName>
    <definedName name="PSWMergedSavingCell_0_262" hidden="1">#REF!</definedName>
    <definedName name="PSWMergedSavingCell_0_263" hidden="1">#REF!</definedName>
    <definedName name="PSWMergedSavingCell_0_264" hidden="1">#REF!</definedName>
    <definedName name="PSWMergedSavingCell_0_265" hidden="1">#REF!</definedName>
    <definedName name="PSWMergedSavingCell_0_266" hidden="1">#REF!</definedName>
    <definedName name="PSWMergedSavingCell_0_267" hidden="1">#REF!</definedName>
    <definedName name="PSWMergedSavingCell_0_268" hidden="1">#REF!</definedName>
    <definedName name="PSWMergedSavingCell_0_269" hidden="1">#REF!</definedName>
    <definedName name="PSWMergedSavingCell_0_27" hidden="1">#REF!</definedName>
    <definedName name="PSWMergedSavingCell_0_270" hidden="1">#REF!</definedName>
    <definedName name="PSWMergedSavingCell_0_271" hidden="1">#REF!</definedName>
    <definedName name="PSWMergedSavingCell_0_272" hidden="1">#REF!</definedName>
    <definedName name="PSWMergedSavingCell_0_273" hidden="1">#REF!</definedName>
    <definedName name="PSWMergedSavingCell_0_274" hidden="1">#REF!</definedName>
    <definedName name="PSWMergedSavingCell_0_275" hidden="1">#REF!</definedName>
    <definedName name="PSWMergedSavingCell_0_276" hidden="1">#REF!</definedName>
    <definedName name="PSWMergedSavingCell_0_277" hidden="1">#REF!</definedName>
    <definedName name="PSWMergedSavingCell_0_278" hidden="1">#REF!</definedName>
    <definedName name="PSWMergedSavingCell_0_279" hidden="1">#REF!</definedName>
    <definedName name="PSWMergedSavingCell_0_28" hidden="1">#REF!</definedName>
    <definedName name="PSWMergedSavingCell_0_280" hidden="1">#REF!</definedName>
    <definedName name="PSWMergedSavingCell_0_281" hidden="1">#REF!</definedName>
    <definedName name="PSWMergedSavingCell_0_282" hidden="1">#REF!</definedName>
    <definedName name="PSWMergedSavingCell_0_283" hidden="1">#REF!</definedName>
    <definedName name="PSWMergedSavingCell_0_284" hidden="1">#REF!</definedName>
    <definedName name="PSWMergedSavingCell_0_285" hidden="1">#REF!</definedName>
    <definedName name="PSWMergedSavingCell_0_286" hidden="1">#REF!</definedName>
    <definedName name="PSWMergedSavingCell_0_287" hidden="1">#REF!</definedName>
    <definedName name="PSWMergedSavingCell_0_288" hidden="1">#REF!</definedName>
    <definedName name="PSWMergedSavingCell_0_289" hidden="1">#REF!</definedName>
    <definedName name="PSWMergedSavingCell_0_29" hidden="1">#REF!</definedName>
    <definedName name="PSWMergedSavingCell_0_290" hidden="1">#REF!</definedName>
    <definedName name="PSWMergedSavingCell_0_291" hidden="1">#REF!</definedName>
    <definedName name="PSWMergedSavingCell_0_292" hidden="1">#REF!</definedName>
    <definedName name="PSWMergedSavingCell_0_293" hidden="1">#REF!</definedName>
    <definedName name="PSWMergedSavingCell_0_294" hidden="1">#REF!</definedName>
    <definedName name="PSWMergedSavingCell_0_295" hidden="1">#REF!</definedName>
    <definedName name="PSWMergedSavingCell_0_296" hidden="1">#REF!</definedName>
    <definedName name="PSWMergedSavingCell_0_297" hidden="1">#REF!</definedName>
    <definedName name="PSWMergedSavingCell_0_298" hidden="1">#REF!</definedName>
    <definedName name="PSWMergedSavingCell_0_299" hidden="1">#REF!</definedName>
    <definedName name="PSWMergedSavingCell_0_3" hidden="1">#REF!</definedName>
    <definedName name="PSWMergedSavingCell_0_30" hidden="1">#REF!</definedName>
    <definedName name="PSWMergedSavingCell_0_300" hidden="1">#REF!</definedName>
    <definedName name="PSWMergedSavingCell_0_301" hidden="1">#REF!</definedName>
    <definedName name="PSWMergedSavingCell_0_302" hidden="1">#REF!</definedName>
    <definedName name="PSWMergedSavingCell_0_303" hidden="1">#REF!</definedName>
    <definedName name="PSWMergedSavingCell_0_304" hidden="1">#REF!</definedName>
    <definedName name="PSWMergedSavingCell_0_305" hidden="1">#REF!</definedName>
    <definedName name="PSWMergedSavingCell_0_306" hidden="1">#REF!</definedName>
    <definedName name="PSWMergedSavingCell_0_307" hidden="1">#REF!</definedName>
    <definedName name="PSWMergedSavingCell_0_308" hidden="1">#REF!</definedName>
    <definedName name="PSWMergedSavingCell_0_309" hidden="1">#REF!</definedName>
    <definedName name="PSWMergedSavingCell_0_31" hidden="1">#REF!</definedName>
    <definedName name="PSWMergedSavingCell_0_310" hidden="1">#REF!</definedName>
    <definedName name="PSWMergedSavingCell_0_311" hidden="1">#REF!</definedName>
    <definedName name="PSWMergedSavingCell_0_312" hidden="1">#REF!</definedName>
    <definedName name="PSWMergedSavingCell_0_313" hidden="1">#REF!</definedName>
    <definedName name="PSWMergedSavingCell_0_314" hidden="1">#REF!</definedName>
    <definedName name="PSWMergedSavingCell_0_315" hidden="1">#REF!</definedName>
    <definedName name="PSWMergedSavingCell_0_316" hidden="1">#REF!</definedName>
    <definedName name="PSWMergedSavingCell_0_317" hidden="1">#REF!</definedName>
    <definedName name="PSWMergedSavingCell_0_318" hidden="1">#REF!</definedName>
    <definedName name="PSWMergedSavingCell_0_319" hidden="1">#REF!</definedName>
    <definedName name="PSWMergedSavingCell_0_32" hidden="1">#REF!</definedName>
    <definedName name="PSWMergedSavingCell_0_320" hidden="1">#REF!</definedName>
    <definedName name="PSWMergedSavingCell_0_321" hidden="1">#REF!</definedName>
    <definedName name="PSWMergedSavingCell_0_322" hidden="1">#REF!</definedName>
    <definedName name="PSWMergedSavingCell_0_323" hidden="1">#REF!</definedName>
    <definedName name="PSWMergedSavingCell_0_324" hidden="1">#REF!</definedName>
    <definedName name="PSWMergedSavingCell_0_325" hidden="1">#REF!</definedName>
    <definedName name="PSWMergedSavingCell_0_326" hidden="1">#REF!</definedName>
    <definedName name="PSWMergedSavingCell_0_327" hidden="1">#REF!</definedName>
    <definedName name="PSWMergedSavingCell_0_328" hidden="1">#REF!</definedName>
    <definedName name="PSWMergedSavingCell_0_329" hidden="1">#REF!</definedName>
    <definedName name="PSWMergedSavingCell_0_33" hidden="1">#REF!</definedName>
    <definedName name="PSWMergedSavingCell_0_330" hidden="1">#REF!</definedName>
    <definedName name="PSWMergedSavingCell_0_331" hidden="1">#REF!</definedName>
    <definedName name="PSWMergedSavingCell_0_332" hidden="1">#REF!</definedName>
    <definedName name="PSWMergedSavingCell_0_333" hidden="1">#REF!</definedName>
    <definedName name="PSWMergedSavingCell_0_334" hidden="1">#REF!</definedName>
    <definedName name="PSWMergedSavingCell_0_335" hidden="1">#REF!</definedName>
    <definedName name="PSWMergedSavingCell_0_336" hidden="1">#REF!</definedName>
    <definedName name="PSWMergedSavingCell_0_337" hidden="1">#REF!</definedName>
    <definedName name="PSWMergedSavingCell_0_338" hidden="1">#REF!</definedName>
    <definedName name="PSWMergedSavingCell_0_339" hidden="1">#REF!</definedName>
    <definedName name="PSWMergedSavingCell_0_34" hidden="1">#REF!</definedName>
    <definedName name="PSWMergedSavingCell_0_340" hidden="1">#REF!</definedName>
    <definedName name="PSWMergedSavingCell_0_341" hidden="1">#REF!</definedName>
    <definedName name="PSWMergedSavingCell_0_342" hidden="1">#REF!</definedName>
    <definedName name="PSWMergedSavingCell_0_343" hidden="1">#REF!</definedName>
    <definedName name="PSWMergedSavingCell_0_344" hidden="1">#REF!</definedName>
    <definedName name="PSWMergedSavingCell_0_345" hidden="1">#REF!</definedName>
    <definedName name="PSWMergedSavingCell_0_346" hidden="1">#REF!</definedName>
    <definedName name="PSWMergedSavingCell_0_347" hidden="1">#REF!</definedName>
    <definedName name="PSWMergedSavingCell_0_348" hidden="1">#REF!</definedName>
    <definedName name="PSWMergedSavingCell_0_349" hidden="1">#REF!</definedName>
    <definedName name="PSWMergedSavingCell_0_35" hidden="1">#REF!</definedName>
    <definedName name="PSWMergedSavingCell_0_350" hidden="1">#REF!</definedName>
    <definedName name="PSWMergedSavingCell_0_351" hidden="1">#REF!</definedName>
    <definedName name="PSWMergedSavingCell_0_352" hidden="1">#REF!</definedName>
    <definedName name="PSWMergedSavingCell_0_353" hidden="1">#REF!</definedName>
    <definedName name="PSWMergedSavingCell_0_354" hidden="1">#REF!</definedName>
    <definedName name="PSWMergedSavingCell_0_355" hidden="1">#REF!</definedName>
    <definedName name="PSWMergedSavingCell_0_356" hidden="1">#REF!</definedName>
    <definedName name="PSWMergedSavingCell_0_357" hidden="1">#REF!</definedName>
    <definedName name="PSWMergedSavingCell_0_358" hidden="1">#REF!</definedName>
    <definedName name="PSWMergedSavingCell_0_359" hidden="1">#REF!</definedName>
    <definedName name="PSWMergedSavingCell_0_36" hidden="1">#REF!</definedName>
    <definedName name="PSWMergedSavingCell_0_360" hidden="1">#REF!</definedName>
    <definedName name="PSWMergedSavingCell_0_361" hidden="1">#REF!</definedName>
    <definedName name="PSWMergedSavingCell_0_362" hidden="1">#REF!</definedName>
    <definedName name="PSWMergedSavingCell_0_363" hidden="1">#REF!</definedName>
    <definedName name="PSWMergedSavingCell_0_364" hidden="1">#REF!</definedName>
    <definedName name="PSWMergedSavingCell_0_365" hidden="1">#REF!</definedName>
    <definedName name="PSWMergedSavingCell_0_366" hidden="1">#REF!</definedName>
    <definedName name="PSWMergedSavingCell_0_367" hidden="1">#REF!</definedName>
    <definedName name="PSWMergedSavingCell_0_368" hidden="1">#REF!</definedName>
    <definedName name="PSWMergedSavingCell_0_369" hidden="1">#REF!</definedName>
    <definedName name="PSWMergedSavingCell_0_37" hidden="1">#REF!</definedName>
    <definedName name="PSWMergedSavingCell_0_370" hidden="1">#REF!</definedName>
    <definedName name="PSWMergedSavingCell_0_371" hidden="1">#REF!</definedName>
    <definedName name="PSWMergedSavingCell_0_372" hidden="1">#REF!</definedName>
    <definedName name="PSWMergedSavingCell_0_373" hidden="1">#REF!</definedName>
    <definedName name="PSWMergedSavingCell_0_374" hidden="1">#REF!</definedName>
    <definedName name="PSWMergedSavingCell_0_375" hidden="1">#REF!</definedName>
    <definedName name="PSWMergedSavingCell_0_376" hidden="1">#REF!</definedName>
    <definedName name="PSWMergedSavingCell_0_377" hidden="1">#REF!</definedName>
    <definedName name="PSWMergedSavingCell_0_378" hidden="1">#REF!</definedName>
    <definedName name="PSWMergedSavingCell_0_379" hidden="1">#REF!</definedName>
    <definedName name="PSWMergedSavingCell_0_38" hidden="1">#REF!</definedName>
    <definedName name="PSWMergedSavingCell_0_380" hidden="1">#REF!</definedName>
    <definedName name="PSWMergedSavingCell_0_381" hidden="1">#REF!</definedName>
    <definedName name="PSWMergedSavingCell_0_382" hidden="1">#REF!</definedName>
    <definedName name="PSWMergedSavingCell_0_383" hidden="1">#REF!</definedName>
    <definedName name="PSWMergedSavingCell_0_384" hidden="1">#REF!</definedName>
    <definedName name="PSWMergedSavingCell_0_385" hidden="1">#REF!</definedName>
    <definedName name="PSWMergedSavingCell_0_386" hidden="1">#REF!</definedName>
    <definedName name="PSWMergedSavingCell_0_387" hidden="1">#REF!</definedName>
    <definedName name="PSWMergedSavingCell_0_388" hidden="1">#REF!</definedName>
    <definedName name="PSWMergedSavingCell_0_389" hidden="1">#REF!</definedName>
    <definedName name="PSWMergedSavingCell_0_39" hidden="1">#REF!</definedName>
    <definedName name="PSWMergedSavingCell_0_390" hidden="1">#REF!</definedName>
    <definedName name="PSWMergedSavingCell_0_391" hidden="1">#REF!</definedName>
    <definedName name="PSWMergedSavingCell_0_392" hidden="1">#REF!</definedName>
    <definedName name="PSWMergedSavingCell_0_393" hidden="1">#REF!</definedName>
    <definedName name="PSWMergedSavingCell_0_394" hidden="1">#REF!</definedName>
    <definedName name="PSWMergedSavingCell_0_395" hidden="1">#REF!</definedName>
    <definedName name="PSWMergedSavingCell_0_396" hidden="1">#REF!</definedName>
    <definedName name="PSWMergedSavingCell_0_397" hidden="1">#REF!</definedName>
    <definedName name="PSWMergedSavingCell_0_398" hidden="1">#REF!</definedName>
    <definedName name="PSWMergedSavingCell_0_399" hidden="1">#REF!</definedName>
    <definedName name="PSWMergedSavingCell_0_4" hidden="1">#REF!</definedName>
    <definedName name="PSWMergedSavingCell_0_40" hidden="1">#REF!</definedName>
    <definedName name="PSWMergedSavingCell_0_400" hidden="1">#REF!</definedName>
    <definedName name="PSWMergedSavingCell_0_401" hidden="1">#REF!</definedName>
    <definedName name="PSWMergedSavingCell_0_402" hidden="1">#REF!</definedName>
    <definedName name="PSWMergedSavingCell_0_403" hidden="1">#REF!</definedName>
    <definedName name="PSWMergedSavingCell_0_404" hidden="1">#REF!</definedName>
    <definedName name="PSWMergedSavingCell_0_405" hidden="1">#REF!</definedName>
    <definedName name="PSWMergedSavingCell_0_406" hidden="1">#REF!</definedName>
    <definedName name="PSWMergedSavingCell_0_407" hidden="1">#REF!</definedName>
    <definedName name="PSWMergedSavingCell_0_408" hidden="1">#REF!</definedName>
    <definedName name="PSWMergedSavingCell_0_409" hidden="1">#REF!</definedName>
    <definedName name="PSWMergedSavingCell_0_41" hidden="1">#REF!</definedName>
    <definedName name="PSWMergedSavingCell_0_410" hidden="1">#REF!</definedName>
    <definedName name="PSWMergedSavingCell_0_411" hidden="1">#REF!</definedName>
    <definedName name="PSWMergedSavingCell_0_412" hidden="1">#REF!</definedName>
    <definedName name="PSWMergedSavingCell_0_413" hidden="1">#REF!</definedName>
    <definedName name="PSWMergedSavingCell_0_414" hidden="1">#REF!</definedName>
    <definedName name="PSWMergedSavingCell_0_415" hidden="1">#REF!</definedName>
    <definedName name="PSWMergedSavingCell_0_416" hidden="1">#REF!</definedName>
    <definedName name="PSWMergedSavingCell_0_417" hidden="1">#REF!</definedName>
    <definedName name="PSWMergedSavingCell_0_418" hidden="1">#REF!</definedName>
    <definedName name="PSWMergedSavingCell_0_419" hidden="1">#REF!</definedName>
    <definedName name="PSWMergedSavingCell_0_42" hidden="1">#REF!</definedName>
    <definedName name="PSWMergedSavingCell_0_420" hidden="1">#REF!</definedName>
    <definedName name="PSWMergedSavingCell_0_421" hidden="1">#REF!</definedName>
    <definedName name="PSWMergedSavingCell_0_422" hidden="1">#REF!</definedName>
    <definedName name="PSWMergedSavingCell_0_423" hidden="1">#REF!</definedName>
    <definedName name="PSWMergedSavingCell_0_424" hidden="1">#REF!</definedName>
    <definedName name="PSWMergedSavingCell_0_425" hidden="1">#REF!</definedName>
    <definedName name="PSWMergedSavingCell_0_426" hidden="1">#REF!</definedName>
    <definedName name="PSWMergedSavingCell_0_427" hidden="1">#REF!</definedName>
    <definedName name="PSWMergedSavingCell_0_428" hidden="1">#REF!</definedName>
    <definedName name="PSWMergedSavingCell_0_429" hidden="1">#REF!</definedName>
    <definedName name="PSWMergedSavingCell_0_43" hidden="1">#REF!</definedName>
    <definedName name="PSWMergedSavingCell_0_430" hidden="1">#REF!</definedName>
    <definedName name="PSWMergedSavingCell_0_431" hidden="1">#REF!</definedName>
    <definedName name="PSWMergedSavingCell_0_432" hidden="1">#REF!</definedName>
    <definedName name="PSWMergedSavingCell_0_433" hidden="1">#REF!</definedName>
    <definedName name="PSWMergedSavingCell_0_434" hidden="1">#REF!</definedName>
    <definedName name="PSWMergedSavingCell_0_435" hidden="1">#REF!</definedName>
    <definedName name="PSWMergedSavingCell_0_436" hidden="1">#REF!</definedName>
    <definedName name="PSWMergedSavingCell_0_437" hidden="1">#REF!</definedName>
    <definedName name="PSWMergedSavingCell_0_438" hidden="1">#REF!</definedName>
    <definedName name="PSWMergedSavingCell_0_439" hidden="1">#REF!</definedName>
    <definedName name="PSWMergedSavingCell_0_44" hidden="1">#REF!</definedName>
    <definedName name="PSWMergedSavingCell_0_440" hidden="1">#REF!</definedName>
    <definedName name="PSWMergedSavingCell_0_441" hidden="1">#REF!</definedName>
    <definedName name="PSWMergedSavingCell_0_442" hidden="1">#REF!</definedName>
    <definedName name="PSWMergedSavingCell_0_443" hidden="1">#REF!</definedName>
    <definedName name="PSWMergedSavingCell_0_444" hidden="1">#REF!</definedName>
    <definedName name="PSWMergedSavingCell_0_445" hidden="1">#REF!</definedName>
    <definedName name="PSWMergedSavingCell_0_446" hidden="1">#REF!</definedName>
    <definedName name="PSWMergedSavingCell_0_447" hidden="1">#REF!</definedName>
    <definedName name="PSWMergedSavingCell_0_448" hidden="1">#REF!</definedName>
    <definedName name="PSWMergedSavingCell_0_449" hidden="1">#REF!</definedName>
    <definedName name="PSWMergedSavingCell_0_45" hidden="1">#REF!</definedName>
    <definedName name="PSWMergedSavingCell_0_450" hidden="1">#REF!</definedName>
    <definedName name="PSWMergedSavingCell_0_451" hidden="1">#REF!</definedName>
    <definedName name="PSWMergedSavingCell_0_452" hidden="1">#REF!</definedName>
    <definedName name="PSWMergedSavingCell_0_453" hidden="1">#REF!</definedName>
    <definedName name="PSWMergedSavingCell_0_454" hidden="1">#REF!</definedName>
    <definedName name="PSWMergedSavingCell_0_455" hidden="1">#REF!</definedName>
    <definedName name="PSWMergedSavingCell_0_456" hidden="1">#REF!</definedName>
    <definedName name="PSWMergedSavingCell_0_457" hidden="1">#REF!</definedName>
    <definedName name="PSWMergedSavingCell_0_458" hidden="1">#REF!</definedName>
    <definedName name="PSWMergedSavingCell_0_459" hidden="1">#REF!</definedName>
    <definedName name="PSWMergedSavingCell_0_46" hidden="1">#REF!</definedName>
    <definedName name="PSWMergedSavingCell_0_460" hidden="1">#REF!</definedName>
    <definedName name="PSWMergedSavingCell_0_461" hidden="1">#REF!</definedName>
    <definedName name="PSWMergedSavingCell_0_462" hidden="1">#REF!</definedName>
    <definedName name="PSWMergedSavingCell_0_463" hidden="1">#REF!</definedName>
    <definedName name="PSWMergedSavingCell_0_464" hidden="1">#REF!</definedName>
    <definedName name="PSWMergedSavingCell_0_465" hidden="1">#REF!</definedName>
    <definedName name="PSWMergedSavingCell_0_466" hidden="1">#REF!</definedName>
    <definedName name="PSWMergedSavingCell_0_467" hidden="1">#REF!</definedName>
    <definedName name="PSWMergedSavingCell_0_468" hidden="1">#REF!</definedName>
    <definedName name="PSWMergedSavingCell_0_469" hidden="1">#REF!</definedName>
    <definedName name="PSWMergedSavingCell_0_47" hidden="1">#REF!</definedName>
    <definedName name="PSWMergedSavingCell_0_470" hidden="1">#REF!</definedName>
    <definedName name="PSWMergedSavingCell_0_471" hidden="1">#REF!</definedName>
    <definedName name="PSWMergedSavingCell_0_472" hidden="1">#REF!</definedName>
    <definedName name="PSWMergedSavingCell_0_473" hidden="1">#REF!</definedName>
    <definedName name="PSWMergedSavingCell_0_474" hidden="1">#REF!</definedName>
    <definedName name="PSWMergedSavingCell_0_475" hidden="1">#REF!</definedName>
    <definedName name="PSWMergedSavingCell_0_476" hidden="1">#REF!</definedName>
    <definedName name="PSWMergedSavingCell_0_477" hidden="1">#REF!</definedName>
    <definedName name="PSWMergedSavingCell_0_478" hidden="1">#REF!</definedName>
    <definedName name="PSWMergedSavingCell_0_479" hidden="1">#REF!</definedName>
    <definedName name="PSWMergedSavingCell_0_48" hidden="1">#REF!</definedName>
    <definedName name="PSWMergedSavingCell_0_480" hidden="1">#REF!</definedName>
    <definedName name="PSWMergedSavingCell_0_481" hidden="1">#REF!</definedName>
    <definedName name="PSWMergedSavingCell_0_482" hidden="1">#REF!</definedName>
    <definedName name="PSWMergedSavingCell_0_483" hidden="1">#REF!</definedName>
    <definedName name="PSWMergedSavingCell_0_484" hidden="1">#REF!</definedName>
    <definedName name="PSWMergedSavingCell_0_485" hidden="1">#REF!</definedName>
    <definedName name="PSWMergedSavingCell_0_486" hidden="1">#REF!</definedName>
    <definedName name="PSWMergedSavingCell_0_487" hidden="1">#REF!</definedName>
    <definedName name="PSWMergedSavingCell_0_488" hidden="1">#REF!</definedName>
    <definedName name="PSWMergedSavingCell_0_489" hidden="1">#REF!</definedName>
    <definedName name="PSWMergedSavingCell_0_49" hidden="1">#REF!</definedName>
    <definedName name="PSWMergedSavingCell_0_490" hidden="1">#REF!</definedName>
    <definedName name="PSWMergedSavingCell_0_491" hidden="1">#REF!</definedName>
    <definedName name="PSWMergedSavingCell_0_492" hidden="1">#REF!</definedName>
    <definedName name="PSWMergedSavingCell_0_493" hidden="1">#REF!</definedName>
    <definedName name="PSWMergedSavingCell_0_494" hidden="1">#REF!</definedName>
    <definedName name="PSWMergedSavingCell_0_495" hidden="1">#REF!</definedName>
    <definedName name="PSWMergedSavingCell_0_496" hidden="1">#REF!</definedName>
    <definedName name="PSWMergedSavingCell_0_497" hidden="1">#REF!</definedName>
    <definedName name="PSWMergedSavingCell_0_498" hidden="1">#REF!</definedName>
    <definedName name="PSWMergedSavingCell_0_499" hidden="1">#REF!</definedName>
    <definedName name="PSWMergedSavingCell_0_5" hidden="1">#REF!</definedName>
    <definedName name="PSWMergedSavingCell_0_50" hidden="1">#REF!</definedName>
    <definedName name="PSWMergedSavingCell_0_500" hidden="1">#REF!</definedName>
    <definedName name="PSWMergedSavingCell_0_501" hidden="1">#REF!</definedName>
    <definedName name="PSWMergedSavingCell_0_502" hidden="1">#REF!</definedName>
    <definedName name="PSWMergedSavingCell_0_503" hidden="1">#REF!</definedName>
    <definedName name="PSWMergedSavingCell_0_504" hidden="1">#REF!</definedName>
    <definedName name="PSWMergedSavingCell_0_505" hidden="1">#REF!</definedName>
    <definedName name="PSWMergedSavingCell_0_506" hidden="1">#REF!</definedName>
    <definedName name="PSWMergedSavingCell_0_507" hidden="1">#REF!</definedName>
    <definedName name="PSWMergedSavingCell_0_508" hidden="1">#REF!</definedName>
    <definedName name="PSWMergedSavingCell_0_509" hidden="1">#REF!</definedName>
    <definedName name="PSWMergedSavingCell_0_51" hidden="1">#REF!</definedName>
    <definedName name="PSWMergedSavingCell_0_510" hidden="1">#REF!</definedName>
    <definedName name="PSWMergedSavingCell_0_511" hidden="1">#REF!</definedName>
    <definedName name="PSWMergedSavingCell_0_512" hidden="1">#REF!</definedName>
    <definedName name="PSWMergedSavingCell_0_513" hidden="1">#REF!</definedName>
    <definedName name="PSWMergedSavingCell_0_514" hidden="1">#REF!</definedName>
    <definedName name="PSWMergedSavingCell_0_515" hidden="1">#REF!</definedName>
    <definedName name="PSWMergedSavingCell_0_516" hidden="1">#REF!</definedName>
    <definedName name="PSWMergedSavingCell_0_517" hidden="1">#REF!</definedName>
    <definedName name="PSWMergedSavingCell_0_518" hidden="1">#REF!</definedName>
    <definedName name="PSWMergedSavingCell_0_519" hidden="1">#REF!</definedName>
    <definedName name="PSWMergedSavingCell_0_52" hidden="1">#REF!</definedName>
    <definedName name="PSWMergedSavingCell_0_520" hidden="1">#REF!</definedName>
    <definedName name="PSWMergedSavingCell_0_521" hidden="1">#REF!</definedName>
    <definedName name="PSWMergedSavingCell_0_522" hidden="1">#REF!</definedName>
    <definedName name="PSWMergedSavingCell_0_523" hidden="1">#REF!</definedName>
    <definedName name="PSWMergedSavingCell_0_524" hidden="1">#REF!</definedName>
    <definedName name="PSWMergedSavingCell_0_525" hidden="1">#REF!</definedName>
    <definedName name="PSWMergedSavingCell_0_526" hidden="1">#REF!</definedName>
    <definedName name="PSWMergedSavingCell_0_527" hidden="1">#REF!</definedName>
    <definedName name="PSWMergedSavingCell_0_528" hidden="1">#REF!</definedName>
    <definedName name="PSWMergedSavingCell_0_529" hidden="1">#REF!</definedName>
    <definedName name="PSWMergedSavingCell_0_53" hidden="1">#REF!</definedName>
    <definedName name="PSWMergedSavingCell_0_530" hidden="1">#REF!</definedName>
    <definedName name="PSWMergedSavingCell_0_531" hidden="1">#REF!</definedName>
    <definedName name="PSWMergedSavingCell_0_532" hidden="1">#REF!</definedName>
    <definedName name="PSWMergedSavingCell_0_533" hidden="1">#REF!</definedName>
    <definedName name="PSWMergedSavingCell_0_534" hidden="1">#REF!</definedName>
    <definedName name="PSWMergedSavingCell_0_535" hidden="1">#REF!</definedName>
    <definedName name="PSWMergedSavingCell_0_536" hidden="1">#REF!</definedName>
    <definedName name="PSWMergedSavingCell_0_537" hidden="1">#REF!</definedName>
    <definedName name="PSWMergedSavingCell_0_538" hidden="1">#REF!</definedName>
    <definedName name="PSWMergedSavingCell_0_539" hidden="1">#REF!</definedName>
    <definedName name="PSWMergedSavingCell_0_54" hidden="1">#REF!</definedName>
    <definedName name="PSWMergedSavingCell_0_540" hidden="1">#REF!</definedName>
    <definedName name="PSWMergedSavingCell_0_541" hidden="1">#REF!</definedName>
    <definedName name="PSWMergedSavingCell_0_542" hidden="1">#REF!</definedName>
    <definedName name="PSWMergedSavingCell_0_543" hidden="1">#REF!</definedName>
    <definedName name="PSWMergedSavingCell_0_544" hidden="1">#REF!</definedName>
    <definedName name="PSWMergedSavingCell_0_545" hidden="1">#REF!</definedName>
    <definedName name="PSWMergedSavingCell_0_546" hidden="1">#REF!</definedName>
    <definedName name="PSWMergedSavingCell_0_547" hidden="1">#REF!</definedName>
    <definedName name="PSWMergedSavingCell_0_548" hidden="1">#REF!</definedName>
    <definedName name="PSWMergedSavingCell_0_549" hidden="1">#REF!</definedName>
    <definedName name="PSWMergedSavingCell_0_55" hidden="1">#REF!</definedName>
    <definedName name="PSWMergedSavingCell_0_550" hidden="1">#REF!</definedName>
    <definedName name="PSWMergedSavingCell_0_551" hidden="1">#REF!</definedName>
    <definedName name="PSWMergedSavingCell_0_552" hidden="1">#REF!</definedName>
    <definedName name="PSWMergedSavingCell_0_553" hidden="1">#REF!</definedName>
    <definedName name="PSWMergedSavingCell_0_554" hidden="1">#REF!</definedName>
    <definedName name="PSWMergedSavingCell_0_555" hidden="1">#REF!</definedName>
    <definedName name="PSWMergedSavingCell_0_556" hidden="1">#REF!</definedName>
    <definedName name="PSWMergedSavingCell_0_557" hidden="1">#REF!</definedName>
    <definedName name="PSWMergedSavingCell_0_558" hidden="1">#REF!</definedName>
    <definedName name="PSWMergedSavingCell_0_559" hidden="1">#REF!</definedName>
    <definedName name="PSWMergedSavingCell_0_56" hidden="1">#REF!</definedName>
    <definedName name="PSWMergedSavingCell_0_560" hidden="1">#REF!</definedName>
    <definedName name="PSWMergedSavingCell_0_561" hidden="1">#REF!</definedName>
    <definedName name="PSWMergedSavingCell_0_562" hidden="1">#REF!</definedName>
    <definedName name="PSWMergedSavingCell_0_563" hidden="1">#REF!</definedName>
    <definedName name="PSWMergedSavingCell_0_564" hidden="1">#REF!</definedName>
    <definedName name="PSWMergedSavingCell_0_565" hidden="1">#REF!</definedName>
    <definedName name="PSWMergedSavingCell_0_566" hidden="1">#REF!</definedName>
    <definedName name="PSWMergedSavingCell_0_567" hidden="1">#REF!</definedName>
    <definedName name="PSWMergedSavingCell_0_568" hidden="1">#REF!</definedName>
    <definedName name="PSWMergedSavingCell_0_569" hidden="1">#REF!</definedName>
    <definedName name="PSWMergedSavingCell_0_57" hidden="1">#REF!</definedName>
    <definedName name="PSWMergedSavingCell_0_570" hidden="1">#REF!</definedName>
    <definedName name="PSWMergedSavingCell_0_571" hidden="1">#REF!</definedName>
    <definedName name="PSWMergedSavingCell_0_572" hidden="1">#REF!</definedName>
    <definedName name="PSWMergedSavingCell_0_573" hidden="1">#REF!</definedName>
    <definedName name="PSWMergedSavingCell_0_574" hidden="1">#REF!</definedName>
    <definedName name="PSWMergedSavingCell_0_575" hidden="1">#REF!</definedName>
    <definedName name="PSWMergedSavingCell_0_576" hidden="1">#REF!</definedName>
    <definedName name="PSWMergedSavingCell_0_577" hidden="1">#REF!</definedName>
    <definedName name="PSWMergedSavingCell_0_578" hidden="1">#REF!</definedName>
    <definedName name="PSWMergedSavingCell_0_579" hidden="1">#REF!</definedName>
    <definedName name="PSWMergedSavingCell_0_58" hidden="1">#REF!</definedName>
    <definedName name="PSWMergedSavingCell_0_580" hidden="1">#REF!</definedName>
    <definedName name="PSWMergedSavingCell_0_581" hidden="1">#REF!</definedName>
    <definedName name="PSWMergedSavingCell_0_582" hidden="1">#REF!</definedName>
    <definedName name="PSWMergedSavingCell_0_583" hidden="1">#REF!</definedName>
    <definedName name="PSWMergedSavingCell_0_584" hidden="1">#REF!</definedName>
    <definedName name="PSWMergedSavingCell_0_59" hidden="1">#REF!</definedName>
    <definedName name="PSWMergedSavingCell_0_6" hidden="1">#REF!</definedName>
    <definedName name="PSWMergedSavingCell_0_60" hidden="1">#REF!</definedName>
    <definedName name="PSWMergedSavingCell_0_61" hidden="1">#REF!</definedName>
    <definedName name="PSWMergedSavingCell_0_62" hidden="1">#REF!</definedName>
    <definedName name="PSWMergedSavingCell_0_63" hidden="1">#REF!</definedName>
    <definedName name="PSWMergedSavingCell_0_64" hidden="1">#REF!</definedName>
    <definedName name="PSWMergedSavingCell_0_65" hidden="1">#REF!</definedName>
    <definedName name="PSWMergedSavingCell_0_66" hidden="1">#REF!</definedName>
    <definedName name="PSWMergedSavingCell_0_67" hidden="1">#REF!</definedName>
    <definedName name="PSWMergedSavingCell_0_68" hidden="1">#REF!</definedName>
    <definedName name="PSWMergedSavingCell_0_69" hidden="1">#REF!</definedName>
    <definedName name="PSWMergedSavingCell_0_7" hidden="1">#REF!</definedName>
    <definedName name="PSWMergedSavingCell_0_70" hidden="1">#REF!</definedName>
    <definedName name="PSWMergedSavingCell_0_71" hidden="1">#REF!</definedName>
    <definedName name="PSWMergedSavingCell_0_72" hidden="1">#REF!</definedName>
    <definedName name="PSWMergedSavingCell_0_73" hidden="1">#REF!</definedName>
    <definedName name="PSWMergedSavingCell_0_74" hidden="1">#REF!</definedName>
    <definedName name="PSWMergedSavingCell_0_75" hidden="1">#REF!</definedName>
    <definedName name="PSWMergedSavingCell_0_76" hidden="1">#REF!</definedName>
    <definedName name="PSWMergedSavingCell_0_77" hidden="1">#REF!</definedName>
    <definedName name="PSWMergedSavingCell_0_78" hidden="1">#REF!</definedName>
    <definedName name="PSWMergedSavingCell_0_79" hidden="1">#REF!</definedName>
    <definedName name="PSWMergedSavingCell_0_8" hidden="1">#REF!</definedName>
    <definedName name="PSWMergedSavingCell_0_80" hidden="1">#REF!</definedName>
    <definedName name="PSWMergedSavingCell_0_81" hidden="1">#REF!</definedName>
    <definedName name="PSWMergedSavingCell_0_82" hidden="1">#REF!</definedName>
    <definedName name="PSWMergedSavingCell_0_83" hidden="1">#REF!</definedName>
    <definedName name="PSWMergedSavingCell_0_84" hidden="1">#REF!</definedName>
    <definedName name="PSWMergedSavingCell_0_85" hidden="1">#REF!</definedName>
    <definedName name="PSWMergedSavingCell_0_86" hidden="1">#REF!</definedName>
    <definedName name="PSWMergedSavingCell_0_87" hidden="1">#REF!</definedName>
    <definedName name="PSWMergedSavingCell_0_88" hidden="1">#REF!</definedName>
    <definedName name="PSWMergedSavingCell_0_89" hidden="1">#REF!</definedName>
    <definedName name="PSWMergedSavingCell_0_9" hidden="1">#REF!</definedName>
    <definedName name="PSWMergedSavingCell_0_90" hidden="1">#REF!</definedName>
    <definedName name="PSWMergedSavingCell_0_91" hidden="1">#REF!</definedName>
    <definedName name="PSWMergedSavingCell_0_92" hidden="1">#REF!</definedName>
    <definedName name="PSWMergedSavingCell_0_93" hidden="1">#REF!</definedName>
    <definedName name="PSWMergedSavingCell_0_94" hidden="1">#REF!</definedName>
    <definedName name="PSWMergedSavingCell_0_95" hidden="1">#REF!</definedName>
    <definedName name="PSWMergedSavingCell_0_96" hidden="1">#REF!</definedName>
    <definedName name="PSWMergedSavingCell_0_97" hidden="1">#REF!</definedName>
    <definedName name="PSWMergedSavingCell_0_98" hidden="1">#REF!</definedName>
    <definedName name="PSWMergedSavingCell_0_99" hidden="1">#REF!</definedName>
    <definedName name="PSWMergedSavingCells_0" hidden="1">#REF!</definedName>
    <definedName name="PSWOutput_0" hidden="1">#REF!</definedName>
    <definedName name="PSWSavingCell_0" hidden="1">#REF!</definedName>
    <definedName name="PSWSeries_0_0_Labels" hidden="1">#REF!</definedName>
    <definedName name="PSWSeries_0_0_Values" hidden="1">#REF!</definedName>
    <definedName name="PSWSeries_0_1_Labels" hidden="1">#REF!</definedName>
    <definedName name="PSWSeries_0_1_Values" hidden="1">#REF!</definedName>
    <definedName name="PSWSeries_1_0_Labels" hidden="1">#REF!</definedName>
    <definedName name="PSWSeries_1_0_Values" hidden="1">#REF!</definedName>
    <definedName name="PSWSeries_1_1_Labels" hidden="1">#REF!</definedName>
    <definedName name="PSWSeries_1_1_Values" hidden="1">#REF!</definedName>
    <definedName name="PSWSeries_1_2_Labels" hidden="1">#REF!</definedName>
    <definedName name="PSWSeries_1_2_Values" hidden="1">#REF!</definedName>
    <definedName name="PSWSeries_1_3_Labels" hidden="1">#REF!</definedName>
    <definedName name="PSWSeries_1_3_Values" hidden="1">#REF!</definedName>
    <definedName name="puma" hidden="1">#REF!</definedName>
    <definedName name="RASgr">#REF!</definedName>
    <definedName name="RASnr">#REF!</definedName>
    <definedName name="Sąnaudos">#REF!</definedName>
    <definedName name="Sistemos">#REF!</definedName>
    <definedName name="Sistemos2">#REF!</definedName>
    <definedName name="skaicius">#REF!</definedName>
    <definedName name="sxdysxcgasdc" hidden="1">#REF!</definedName>
    <definedName name="taipne">#REF!</definedName>
    <definedName name="TS">#REF!</definedName>
    <definedName name="tuscia">#REF!</definedName>
    <definedName name="v" hidden="1">#REF!</definedName>
    <definedName name="V.Nuotekų_tinklai">#REF!</definedName>
    <definedName name="VAS003_F_BendrujuadministraciniuVeiklosVIIKitosVeiklos">#REF!</definedName>
    <definedName name="VAS003_F_BendrujuadministraciniuVeiklosVIKitosReguliuojamos">#REF!</definedName>
    <definedName name="VAS003_F_BendrujuadministraciniuVeiklosVISOSVANDENTVARKOSSANAUDOS">#REF!</definedName>
    <definedName name="VAS003_F_NetiesioginiuVeiklosSanauduVIIKitosVeiklos">#REF!</definedName>
    <definedName name="VAS003_F_NetiesioginiuVeiklosSanauduVIKitosReguliuojamos">#REF!</definedName>
    <definedName name="VAS003_F_NetiesioginiuVeiklosSanauduVISOSVANDENTVARKOSSANAUDOS">#REF!</definedName>
    <definedName name="VAS003_F_PajamosIsReguliuojamojeVIIKitosVeiklos">#REF!</definedName>
    <definedName name="VAS003_F_PajamosIsReguliuojamojeVIKitosReguliuojamos">#REF!</definedName>
    <definedName name="VAS003_F_PajamosIsReguliuojamojeVISOSVANDENTVARKOSSANAUDOS">#REF!</definedName>
    <definedName name="VAS003_F_UkioSubjektoTiesioginesIApskaitosVeikla">#REF!</definedName>
    <definedName name="VAS003_F_UkioSubjektoTiesioginesIII1surinkimas">#REF!</definedName>
    <definedName name="VAS003_F_UkioSubjektoTiesioginesIII2valymas">#REF!</definedName>
    <definedName name="VAS003_F_UkioSubjektoTiesioginesIII3nuotekuDumblo">#REF!</definedName>
    <definedName name="VAS003_F_UkioSubjektoTiesioginesIII4PavirsiniuNuoteku">#REF!</definedName>
    <definedName name="VAS003_F_UkioSubjektoTiesioginesIII5NuotekuTransportavimas">#REF!</definedName>
    <definedName name="VAS003_F_UkioSubjektoTiesioginesVIIKitosVeiklos">#REF!</definedName>
    <definedName name="VAS003_F_UkioSubjektoTiesioginesVIKitosReguliuojamos">#REF!</definedName>
    <definedName name="VAS003_F_VersloVienetuIrPaslauguPajamosIApskaitosVeikla">#REF!</definedName>
    <definedName name="VAS003_F_VersloVienetuIrPaslauguPajamosII3pristatymas">#REF!</definedName>
    <definedName name="VAS003_F_VersloVienetuIrPaslauguPajamosIII4PavirsiniuNuoteku">#REF!</definedName>
    <definedName name="VAS003_F_VersloVienetuIrPaslauguPajamosIII5NuotekuTransportavimas">#REF!</definedName>
    <definedName name="VAS003_F_VersloVienetuIrPaslauguPajamosVIIKitosVeiklos">#REF!</definedName>
    <definedName name="VAS003_F_VersloVienetuIrPaslauguPajamosVIKitosReguliuojamos">#REF!</definedName>
    <definedName name="VAS003_F_VersloVienetuIrPaslauguSanaudosVIIKitosVeiklos">#REF!</definedName>
    <definedName name="VAS003_F_VersloVienetuIrPaslauguSanaudosVIKitosReguliuojamos">#REF!</definedName>
    <definedName name="VAS007_F_AtsiskaitomujuGeriamojoVandensIlgalaikioIsViso">#REF!</definedName>
    <definedName name="VAS007_F_GeriamojoVandensGavybaIlgalaikioIsViso">#REF!</definedName>
    <definedName name="VAS007_F_GeriamojoVandensPristatymasIlgalaikioIsViso">#REF!</definedName>
    <definedName name="VAS007_F_GeriamojoVandensRuosimasIlgalaikioIsViso">#REF!</definedName>
    <definedName name="VAS007_F_NereguliuojamamIlgalaikiamTurtuiIsViso">#REF!</definedName>
    <definedName name="VAS007_F_NuotekuDumbloTvarkymasIlgalaikioIsViso">#REF!</definedName>
    <definedName name="VAS007_F_NuotekuSurinkimasIlgalaikioIsViso">#REF!</definedName>
    <definedName name="VAS007_F_NuotekuTransportavimasMobiliosiomisIlgalaikioIsViso">#REF!</definedName>
    <definedName name="VAS007_F_NuotekuValymasIlgalaikioIsViso">#REF!</definedName>
    <definedName name="VAS007_F_PavirsiniuNuotekuTvarkymasIlgalaikioIsViso">#REF!</definedName>
    <definedName name="VAS007_F_ReguliuojamamIlgalaikiamTurtuiPriskirtaIlgalaikioIsViso">#REF!</definedName>
    <definedName name="VAS007_F_ReguliuojamamIlgalaikiamTurtuiPriskirtaIlgalaikioTukstLtKiti">#REF!</definedName>
    <definedName name="VAS007_F_ReguliuojamamIlgalaikiamTurtuiPriskirtaIlgalaikioTukstLtMasinos">#REF!</definedName>
    <definedName name="VAS007_F_ReguliuojamamIlgalaikiamTurtuiPriskirtaIlgalaikioTukstLtNematerialus">#REF!</definedName>
    <definedName name="VAS007_F_ReguliuojamamIlgalaikiamTurtuiPriskirtaIlgalaikioTukstLtPastatai">#REF!</definedName>
    <definedName name="VAS007_F_ReguliuojamamIlgalaikiamTurtuiPriskirtaIlgalaikioTukstLtStatiniai">#REF!</definedName>
    <definedName name="VAS007_F_ReguliuojamamIlgalaikiamTurtuiPriskirtaIlgalaikioTukstLtTransporto">#REF!</definedName>
    <definedName name="VAS007_F_ReguliuojamamIlgalaikiamTurtuiPriskirtaIlgalaikioTukstLtZeme">#REF!</definedName>
    <definedName name="VAS007_F_ReguliuojamamIlgalaikiamTurtuiPriskirtaIlgalaikioVandentiekioIrNuoteku">#REF!</definedName>
    <definedName name="VAS008_F_AtsiskaitomujuGeriamojoVandensPriskirtaIsViso">#REF!</definedName>
    <definedName name="VAS008_F_GeriamojoVandensGavybaPriskirtaIsViso">#REF!</definedName>
    <definedName name="VAS008_F_GeriamojoVandensPristatymasPriskirtaIsViso">#REF!</definedName>
    <definedName name="VAS008_F_GeriamojoVandensRuosimasPriskirtaIsViso">#REF!</definedName>
    <definedName name="VAS008_F_NereguliuojamamIlgalaikiamTurtuiPriskirtaIsViso">#REF!</definedName>
    <definedName name="VAS008_F_NuotekuDumbloTvarkymasPriskirtaIsViso">#REF!</definedName>
    <definedName name="VAS008_F_NuotekuSurinkimasPriskirtaIsViso">#REF!</definedName>
    <definedName name="VAS008_F_NuotekuTransportavimasMobiliosiomisPriskirtaIsViso">#REF!</definedName>
    <definedName name="VAS008_F_NuotekuValymasPriskirtaIsViso">#REF!</definedName>
    <definedName name="VAS008_F_PavirsiniuNuotekuTvarkymasPriskirtaIsViso">#REF!</definedName>
    <definedName name="VAS008_F_ReguliuojamamIlgalaikiamTurtuiPriskirtaIsViso">#REF!</definedName>
    <definedName name="VAS011_F_NetiesioginiuVeiklosSanauduIAtsiskaitomujuApskaitos">#REF!</definedName>
    <definedName name="VAS011_F_NetiesioginiuVeiklosSanauduII1gavyba">#REF!</definedName>
    <definedName name="VAS011_F_NetiesioginiuVeiklosSanauduII2ruosimas">#REF!</definedName>
    <definedName name="VAS011_F_NetiesioginiuVeiklosSanauduII3pristatymas">#REF!</definedName>
    <definedName name="VAS011_F_NetiesioginiuVeiklosSanauduIII1surinkimas">#REF!</definedName>
    <definedName name="VAS011_F_NetiesioginiuVeiklosSanauduIII2valymas">#REF!</definedName>
    <definedName name="VAS011_F_NetiesioginiuVeiklosSanauduIII3nuotekuDumblo">#REF!</definedName>
    <definedName name="VAS011_F_NetiesioginiuVeiklosSanauduIVPavirsiniuNuoteku">#REF!</definedName>
    <definedName name="VAS011_F_NetiesioginiuVeiklosSanauduVIIKitosVeiklos">#REF!</definedName>
    <definedName name="VAS011_F_NetiesioginiuVeiklosSanauduVIKitosReguliuojamos">#REF!</definedName>
    <definedName name="VAS011_F_NetiesioginiuVeiklosSanauduVISO">#REF!</definedName>
    <definedName name="VAS011_F_NetiesioginiuVeiklosSanauduVISOSVANDENTVARKOSSANAUDOS">#REF!</definedName>
    <definedName name="VAS011_F_NetiesioginiuVeiklosSanauduVNuotekuTransportavimas">#REF!</definedName>
    <definedName name="VAS012_F_BendrosiosadministracinesVeiklosIAtsiskaitomujuApskaitos">#REF!</definedName>
    <definedName name="VAS012_F_BendrosiosadministracinesVeiklosII1Gavyba">#REF!</definedName>
    <definedName name="VAS012_F_BendrosiosadministracinesVeiklosII2Ruosimas">#REF!</definedName>
    <definedName name="VAS012_F_BendrosiosadministracinesVeiklosII3Pristatymas">#REF!</definedName>
    <definedName name="VAS012_F_BendrosiosadministracinesVeiklosIII1surinkimas">#REF!</definedName>
    <definedName name="VAS012_F_BendrosiosadministracinesVeiklosIII2valymas">#REF!</definedName>
    <definedName name="VAS012_F_BendrosiosadministracinesVeiklosIII3nuotekuDumblo">#REF!</definedName>
    <definedName name="VAS012_F_BendrosiosadministracinesVeiklosIVPavirsiniuNuoteku">#REF!</definedName>
    <definedName name="VAS012_F_BendrosiosadministracinesVeiklosVIIKitosVeiklos">#REF!</definedName>
    <definedName name="VAS012_F_BendrosiosadministracinesVeiklosVIKitosReguliuojamos">#REF!</definedName>
    <definedName name="VAS012_F_BendrosiosadministracinesVeiklosVISO">#REF!</definedName>
    <definedName name="VAS012_F_BendrosiosadministracinesVeiklosVISOSVANDENTVARKOSSANAUDOS">#REF!</definedName>
    <definedName name="VAS012_F_BendrosiosadministracinesVeiklosVNuotekuTransportavimas">#REF!</definedName>
    <definedName name="VAS013_F_ILGALAIKIOTURTONUSIDEVEJIMO20M">#REF!</definedName>
    <definedName name="VAS013_F_TIESIOGINESVEIKLOSSANAUDOS20M">#REF!</definedName>
    <definedName name="VAS073_F_Darbouzmokesci23IsViso">#REF!</definedName>
    <definedName name="VAS073_F_Darbouzmokesci24IsViso">#REF!</definedName>
    <definedName name="VAS073_F_Darbouzmokesci25PavirsiniuNuoteku">#REF!</definedName>
    <definedName name="VAS073_F_Darbouzmokesci2Apskaitosveikla1">#REF!</definedName>
    <definedName name="VAS073_F_Darbouzmokesci33IsViso">#REF!</definedName>
    <definedName name="VAS073_F_Darbouzmokesci34IsViso">#REF!</definedName>
    <definedName name="VAS073_F_Darbouzmokesci35PavirsiniuNuoteku">#REF!</definedName>
    <definedName name="VAS073_F_Darbouzmokesci53IsViso">#REF!</definedName>
    <definedName name="VAS073_F_Darbouzmokesci54IsViso">#REF!</definedName>
    <definedName name="VAS073_F_Darbouzmokesci55PavirsiniuNuoteku">#REF!</definedName>
    <definedName name="VV">#REF!</definedName>
    <definedName name="ww" hidden="1">#REF!</definedName>
    <definedName name="x" hidden="1">#REF!</definedName>
    <definedName name="X.Nebaigta_statyba">#REF!</definedName>
    <definedName name="XLSCOMPFILTER" hidden="1">#REF!</definedName>
    <definedName name="z" hidden="1">#REF!</definedName>
    <definedName name="Z_8EF12FAB_9823_48BE_86FD_445B857A42D4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0" l="1"/>
  <c r="E42" i="10"/>
  <c r="F18" i="9"/>
  <c r="E18" i="9"/>
  <c r="F14" i="9"/>
  <c r="E14" i="9"/>
  <c r="E190" i="8"/>
  <c r="E185" i="8"/>
  <c r="E144" i="8"/>
  <c r="E83" i="8"/>
  <c r="E69" i="8"/>
  <c r="E62" i="8"/>
  <c r="E39" i="10"/>
  <c r="E38" i="10"/>
  <c r="E37" i="10"/>
  <c r="E97" i="7"/>
  <c r="E90" i="7"/>
  <c r="E96" i="7"/>
  <c r="E83" i="7"/>
  <c r="E71" i="7"/>
  <c r="E62" i="7"/>
  <c r="E53" i="7"/>
  <c r="E43" i="7"/>
  <c r="E41" i="7" s="1"/>
  <c r="E42" i="7"/>
  <c r="E130" i="8"/>
  <c r="E129" i="8" s="1"/>
  <c r="E53" i="10" s="1"/>
  <c r="E52" i="10" s="1"/>
  <c r="E51" i="10"/>
  <c r="E50" i="10"/>
  <c r="E34" i="7"/>
  <c r="E28" i="7"/>
  <c r="E18" i="7"/>
  <c r="E17" i="7" s="1"/>
  <c r="E43" i="10"/>
  <c r="E32" i="7"/>
  <c r="E14" i="7"/>
  <c r="E31" i="7" s="1"/>
  <c r="E46" i="10"/>
  <c r="R140" i="6"/>
  <c r="R142" i="6"/>
  <c r="R141" i="6"/>
  <c r="R137" i="6"/>
  <c r="R135" i="6"/>
  <c r="R134" i="6"/>
  <c r="R133" i="6"/>
  <c r="R127" i="6"/>
  <c r="R126" i="6"/>
  <c r="R123" i="6"/>
  <c r="R118" i="6"/>
  <c r="R141" i="5"/>
  <c r="R132" i="5"/>
  <c r="R131" i="5"/>
  <c r="G115" i="6"/>
  <c r="C115" i="6"/>
  <c r="G114" i="6"/>
  <c r="G92" i="6" s="1"/>
  <c r="C114" i="6"/>
  <c r="Q114" i="6"/>
  <c r="G113" i="6"/>
  <c r="C113" i="6"/>
  <c r="G112" i="6"/>
  <c r="C112" i="6"/>
  <c r="Q112" i="6"/>
  <c r="M111" i="6"/>
  <c r="C111" i="6"/>
  <c r="G110" i="6"/>
  <c r="C110" i="6"/>
  <c r="M110" i="6"/>
  <c r="M109" i="6"/>
  <c r="G109" i="6"/>
  <c r="C109" i="6"/>
  <c r="M108" i="6"/>
  <c r="M84" i="6" s="1"/>
  <c r="J108" i="6"/>
  <c r="G108" i="6"/>
  <c r="C108" i="6"/>
  <c r="C107" i="6"/>
  <c r="M106" i="6"/>
  <c r="J106" i="6"/>
  <c r="G106" i="6"/>
  <c r="C106" i="6"/>
  <c r="C105" i="6"/>
  <c r="M105" i="6"/>
  <c r="G104" i="6"/>
  <c r="G79" i="6" s="1"/>
  <c r="C104" i="6"/>
  <c r="M104" i="6"/>
  <c r="M79" i="6" s="1"/>
  <c r="M103" i="6"/>
  <c r="C103" i="6"/>
  <c r="K103" i="6"/>
  <c r="G102" i="6"/>
  <c r="G76" i="6" s="1"/>
  <c r="C102" i="6"/>
  <c r="M102" i="6"/>
  <c r="M101" i="6"/>
  <c r="M75" i="6" s="1"/>
  <c r="G101" i="6"/>
  <c r="C101" i="6"/>
  <c r="M100" i="6"/>
  <c r="J100" i="6"/>
  <c r="G100" i="6"/>
  <c r="C100" i="6"/>
  <c r="C99" i="6"/>
  <c r="M98" i="6"/>
  <c r="J98" i="6"/>
  <c r="G98" i="6"/>
  <c r="C98" i="6"/>
  <c r="C97" i="6"/>
  <c r="M97" i="6"/>
  <c r="Q96" i="6"/>
  <c r="M96" i="6"/>
  <c r="G96" i="6"/>
  <c r="F96" i="6"/>
  <c r="C96" i="6"/>
  <c r="J96" i="6"/>
  <c r="M95" i="6"/>
  <c r="K95" i="6"/>
  <c r="J95" i="6"/>
  <c r="G95" i="6"/>
  <c r="G68" i="6" s="1"/>
  <c r="C95" i="6"/>
  <c r="R140" i="5"/>
  <c r="R138" i="5"/>
  <c r="R137" i="5"/>
  <c r="R134" i="5"/>
  <c r="O83" i="5"/>
  <c r="G79" i="5"/>
  <c r="G76" i="5"/>
  <c r="M75" i="5"/>
  <c r="G75" i="5"/>
  <c r="M74" i="5"/>
  <c r="J74" i="5"/>
  <c r="F74" i="5"/>
  <c r="Q69" i="5"/>
  <c r="F69" i="5"/>
  <c r="O69" i="5"/>
  <c r="O68" i="5"/>
  <c r="M68" i="5"/>
  <c r="K68" i="5"/>
  <c r="J68" i="5"/>
  <c r="J50" i="5"/>
  <c r="R129" i="5"/>
  <c r="R124" i="5"/>
  <c r="R123" i="5"/>
  <c r="M50" i="5"/>
  <c r="D218" i="3"/>
  <c r="D211" i="3"/>
  <c r="D205" i="3"/>
  <c r="D193" i="3"/>
  <c r="D191" i="3"/>
  <c r="Q136" i="3"/>
  <c r="L135" i="3"/>
  <c r="E185" i="3"/>
  <c r="I184" i="3"/>
  <c r="E184" i="3"/>
  <c r="L131" i="3"/>
  <c r="H130" i="3"/>
  <c r="E130" i="3" s="1"/>
  <c r="E179" i="3"/>
  <c r="Q125" i="3"/>
  <c r="I176" i="3"/>
  <c r="E176" i="3"/>
  <c r="K122" i="3"/>
  <c r="N168" i="3"/>
  <c r="I168" i="3"/>
  <c r="E168" i="3"/>
  <c r="E167" i="3"/>
  <c r="N165" i="3"/>
  <c r="E165" i="3"/>
  <c r="N164" i="3"/>
  <c r="E164" i="3"/>
  <c r="M109" i="3"/>
  <c r="N155" i="3"/>
  <c r="I155" i="3"/>
  <c r="E155" i="3"/>
  <c r="N154" i="3"/>
  <c r="E154" i="3"/>
  <c r="N152" i="3"/>
  <c r="E152" i="3"/>
  <c r="N150" i="3"/>
  <c r="E150" i="3"/>
  <c r="K97" i="3"/>
  <c r="G97" i="3"/>
  <c r="K95" i="3"/>
  <c r="K94" i="3"/>
  <c r="L143" i="3"/>
  <c r="J143" i="3"/>
  <c r="L142" i="3"/>
  <c r="P141" i="3"/>
  <c r="N141" i="3" s="1"/>
  <c r="O141" i="3"/>
  <c r="J141" i="3"/>
  <c r="L141" i="3"/>
  <c r="O140" i="3"/>
  <c r="L138" i="3"/>
  <c r="P136" i="3"/>
  <c r="L136" i="3"/>
  <c r="H136" i="3"/>
  <c r="J136" i="3"/>
  <c r="Q135" i="3"/>
  <c r="Q133" i="3"/>
  <c r="P133" i="3"/>
  <c r="O133" i="3"/>
  <c r="N133" i="3" s="1"/>
  <c r="H133" i="3"/>
  <c r="G133" i="3"/>
  <c r="F133" i="3"/>
  <c r="E133" i="3" s="1"/>
  <c r="L133" i="3"/>
  <c r="P132" i="3"/>
  <c r="L132" i="3"/>
  <c r="I132" i="3" s="1"/>
  <c r="K132" i="3"/>
  <c r="G132" i="3"/>
  <c r="F132" i="3"/>
  <c r="J132" i="3"/>
  <c r="K131" i="3"/>
  <c r="Q130" i="3"/>
  <c r="P130" i="3"/>
  <c r="O130" i="3"/>
  <c r="N130" i="3" s="1"/>
  <c r="K130" i="3"/>
  <c r="J130" i="3"/>
  <c r="G130" i="3"/>
  <c r="F130" i="3"/>
  <c r="Q129" i="3"/>
  <c r="G129" i="3"/>
  <c r="F129" i="3"/>
  <c r="K128" i="3"/>
  <c r="Q127" i="3"/>
  <c r="J127" i="3"/>
  <c r="G127" i="3"/>
  <c r="O126" i="3"/>
  <c r="L126" i="3"/>
  <c r="F126" i="3"/>
  <c r="Q124" i="3"/>
  <c r="P124" i="3"/>
  <c r="N124" i="3" s="1"/>
  <c r="O124" i="3"/>
  <c r="L124" i="3"/>
  <c r="K124" i="3"/>
  <c r="I124" i="3"/>
  <c r="H124" i="3"/>
  <c r="G124" i="3"/>
  <c r="E124" i="3" s="1"/>
  <c r="F124" i="3"/>
  <c r="J124" i="3"/>
  <c r="L123" i="3"/>
  <c r="G123" i="3"/>
  <c r="F123" i="3"/>
  <c r="L120" i="3"/>
  <c r="O119" i="3"/>
  <c r="P117" i="3"/>
  <c r="K117" i="3"/>
  <c r="G117" i="3"/>
  <c r="O115" i="3"/>
  <c r="K115" i="3"/>
  <c r="F115" i="3"/>
  <c r="L115" i="3"/>
  <c r="D114" i="3"/>
  <c r="Q113" i="3"/>
  <c r="P113" i="3"/>
  <c r="N113" i="3" s="1"/>
  <c r="O113" i="3"/>
  <c r="M113" i="3"/>
  <c r="K113" i="3"/>
  <c r="H113" i="3"/>
  <c r="G113" i="3"/>
  <c r="E113" i="3" s="1"/>
  <c r="F113" i="3"/>
  <c r="L113" i="3"/>
  <c r="O112" i="3"/>
  <c r="F112" i="3"/>
  <c r="L111" i="3"/>
  <c r="L109" i="3"/>
  <c r="P105" i="3"/>
  <c r="K105" i="3"/>
  <c r="H104" i="3"/>
  <c r="O103" i="3"/>
  <c r="M103" i="3"/>
  <c r="F103" i="3"/>
  <c r="Q100" i="3"/>
  <c r="P100" i="3"/>
  <c r="P99" i="3" s="1"/>
  <c r="L100" i="3"/>
  <c r="L99" i="3" s="1"/>
  <c r="H100" i="3"/>
  <c r="H99" i="3" s="1"/>
  <c r="G100" i="3"/>
  <c r="E100" i="3"/>
  <c r="Q99" i="3"/>
  <c r="G99" i="3"/>
  <c r="D99" i="3"/>
  <c r="Q98" i="3"/>
  <c r="O98" i="3"/>
  <c r="L98" i="3"/>
  <c r="H98" i="3"/>
  <c r="F98" i="3"/>
  <c r="O97" i="3"/>
  <c r="L94" i="3"/>
  <c r="J94" i="3"/>
  <c r="N91" i="3"/>
  <c r="I91" i="3"/>
  <c r="E91" i="3"/>
  <c r="D91" i="3"/>
  <c r="I90" i="3"/>
  <c r="E90" i="3"/>
  <c r="I89" i="3"/>
  <c r="E89" i="3"/>
  <c r="N88" i="3"/>
  <c r="I88" i="3"/>
  <c r="E88" i="3"/>
  <c r="D88" i="3" s="1"/>
  <c r="N87" i="3"/>
  <c r="L84" i="3"/>
  <c r="F84" i="3"/>
  <c r="P84" i="3"/>
  <c r="I86" i="3"/>
  <c r="H84" i="3"/>
  <c r="E86" i="3"/>
  <c r="D86" i="3" s="1"/>
  <c r="Q84" i="3"/>
  <c r="M84" i="3"/>
  <c r="G84" i="3"/>
  <c r="E85" i="3"/>
  <c r="I83" i="3"/>
  <c r="E83" i="3"/>
  <c r="N82" i="3"/>
  <c r="I82" i="3"/>
  <c r="E82" i="3"/>
  <c r="D82" i="3"/>
  <c r="N81" i="3"/>
  <c r="I81" i="3"/>
  <c r="E81" i="3"/>
  <c r="I80" i="3"/>
  <c r="E80" i="3"/>
  <c r="I79" i="3"/>
  <c r="E79" i="3"/>
  <c r="N78" i="3"/>
  <c r="L68" i="3"/>
  <c r="N77" i="3"/>
  <c r="I77" i="3"/>
  <c r="I76" i="3"/>
  <c r="E76" i="3"/>
  <c r="I75" i="3"/>
  <c r="E75" i="3"/>
  <c r="N74" i="3"/>
  <c r="I74" i="3"/>
  <c r="N73" i="3"/>
  <c r="I73" i="3"/>
  <c r="K68" i="3"/>
  <c r="E72" i="3"/>
  <c r="O68" i="3"/>
  <c r="I71" i="3"/>
  <c r="E71" i="3"/>
  <c r="N70" i="3"/>
  <c r="I70" i="3"/>
  <c r="E70" i="3"/>
  <c r="D70" i="3" s="1"/>
  <c r="P68" i="3"/>
  <c r="N69" i="3"/>
  <c r="M68" i="3"/>
  <c r="I69" i="3"/>
  <c r="E69" i="3"/>
  <c r="F68" i="3"/>
  <c r="Q68" i="3"/>
  <c r="H68" i="3"/>
  <c r="N67" i="3"/>
  <c r="I67" i="3"/>
  <c r="E67" i="3"/>
  <c r="P65" i="3"/>
  <c r="N66" i="3"/>
  <c r="M65" i="3"/>
  <c r="L65" i="3"/>
  <c r="K65" i="3"/>
  <c r="I65" i="3" s="1"/>
  <c r="I66" i="3"/>
  <c r="E66" i="3"/>
  <c r="G65" i="3"/>
  <c r="Q65" i="3"/>
  <c r="J65" i="3"/>
  <c r="H65" i="3"/>
  <c r="N64" i="3"/>
  <c r="D64" i="3"/>
  <c r="M58" i="3"/>
  <c r="I64" i="3"/>
  <c r="E64" i="3"/>
  <c r="I63" i="3"/>
  <c r="E63" i="3"/>
  <c r="D63" i="3" s="1"/>
  <c r="N62" i="3"/>
  <c r="E62" i="3"/>
  <c r="N61" i="3"/>
  <c r="L58" i="3"/>
  <c r="I58" i="3" s="1"/>
  <c r="I61" i="3"/>
  <c r="E61" i="3"/>
  <c r="D61" i="3" s="1"/>
  <c r="O58" i="3"/>
  <c r="J58" i="3"/>
  <c r="H58" i="3"/>
  <c r="G58" i="3"/>
  <c r="Q58" i="3"/>
  <c r="P58" i="3"/>
  <c r="N59" i="3"/>
  <c r="I59" i="3"/>
  <c r="F58" i="3"/>
  <c r="E59" i="3"/>
  <c r="D59" i="3" s="1"/>
  <c r="K58" i="3"/>
  <c r="D57" i="3"/>
  <c r="I57" i="3"/>
  <c r="E57" i="3"/>
  <c r="I56" i="3"/>
  <c r="E56" i="3"/>
  <c r="D56" i="3" s="1"/>
  <c r="N55" i="3"/>
  <c r="I55" i="3"/>
  <c r="E55" i="3"/>
  <c r="P52" i="3"/>
  <c r="I54" i="3"/>
  <c r="H52" i="3"/>
  <c r="E54" i="3"/>
  <c r="Q52" i="3"/>
  <c r="E35" i="9"/>
  <c r="E34" i="9" s="1"/>
  <c r="N53" i="3"/>
  <c r="E33" i="9"/>
  <c r="E32" i="9" s="1"/>
  <c r="I53" i="3"/>
  <c r="G52" i="3"/>
  <c r="F52" i="3"/>
  <c r="E53" i="3"/>
  <c r="E29" i="9" s="1"/>
  <c r="K52" i="3"/>
  <c r="J52" i="3"/>
  <c r="N51" i="3"/>
  <c r="I51" i="3"/>
  <c r="E51" i="3"/>
  <c r="N50" i="3"/>
  <c r="I50" i="3"/>
  <c r="E50" i="3"/>
  <c r="D50" i="3" s="1"/>
  <c r="N49" i="3"/>
  <c r="J45" i="3"/>
  <c r="E49" i="3"/>
  <c r="I48" i="3"/>
  <c r="G45" i="3"/>
  <c r="N47" i="3"/>
  <c r="I47" i="3"/>
  <c r="E47" i="3"/>
  <c r="N46" i="3"/>
  <c r="M45" i="3"/>
  <c r="L45" i="3"/>
  <c r="K45" i="3"/>
  <c r="E46" i="3"/>
  <c r="Q45" i="3"/>
  <c r="O45" i="3"/>
  <c r="F45" i="3"/>
  <c r="N44" i="3"/>
  <c r="M43" i="3"/>
  <c r="L43" i="3"/>
  <c r="K43" i="3"/>
  <c r="I43" i="3" s="1"/>
  <c r="E44" i="3"/>
  <c r="Q43" i="3"/>
  <c r="P43" i="3"/>
  <c r="J43" i="3"/>
  <c r="H43" i="3"/>
  <c r="E43" i="3" s="1"/>
  <c r="G43" i="3"/>
  <c r="F43" i="3"/>
  <c r="N42" i="3"/>
  <c r="I42" i="3"/>
  <c r="G40" i="3"/>
  <c r="E42" i="3"/>
  <c r="N41" i="3"/>
  <c r="M40" i="3"/>
  <c r="L40" i="3"/>
  <c r="K40" i="3"/>
  <c r="F40" i="3"/>
  <c r="Q40" i="3"/>
  <c r="J40" i="3"/>
  <c r="H40" i="3"/>
  <c r="N39" i="3"/>
  <c r="I39" i="3"/>
  <c r="D39" i="3" s="1"/>
  <c r="E39" i="3"/>
  <c r="N38" i="3"/>
  <c r="I38" i="3"/>
  <c r="E38" i="3"/>
  <c r="D38" i="3" s="1"/>
  <c r="Q37" i="3"/>
  <c r="O37" i="3"/>
  <c r="M37" i="3"/>
  <c r="K37" i="3"/>
  <c r="J37" i="3"/>
  <c r="H37" i="3"/>
  <c r="G37" i="3"/>
  <c r="F37" i="3"/>
  <c r="E37" i="3"/>
  <c r="N36" i="3"/>
  <c r="I36" i="3"/>
  <c r="E36" i="3"/>
  <c r="Q34" i="3"/>
  <c r="L14" i="3"/>
  <c r="I35" i="3"/>
  <c r="H34" i="3"/>
  <c r="G34" i="3"/>
  <c r="F34" i="3"/>
  <c r="M34" i="3"/>
  <c r="L34" i="3"/>
  <c r="K34" i="3"/>
  <c r="N33" i="3"/>
  <c r="I33" i="3"/>
  <c r="D33" i="3" s="1"/>
  <c r="E33" i="3"/>
  <c r="Q31" i="3"/>
  <c r="N32" i="3"/>
  <c r="K31" i="3"/>
  <c r="E32" i="3"/>
  <c r="P31" i="3"/>
  <c r="P12" i="3" s="1"/>
  <c r="O31" i="3"/>
  <c r="M31" i="3"/>
  <c r="H31" i="3"/>
  <c r="H12" i="3" s="1"/>
  <c r="G31" i="3"/>
  <c r="F31" i="3"/>
  <c r="F12" i="3" s="1"/>
  <c r="E31" i="3"/>
  <c r="N30" i="3"/>
  <c r="I30" i="3"/>
  <c r="G11" i="3"/>
  <c r="E30" i="3"/>
  <c r="D30" i="3" s="1"/>
  <c r="D11" i="3" s="1"/>
  <c r="Q15" i="3"/>
  <c r="O15" i="3"/>
  <c r="M15" i="3"/>
  <c r="K15" i="3"/>
  <c r="J15" i="3"/>
  <c r="H15" i="3"/>
  <c r="G15" i="3"/>
  <c r="F15" i="3"/>
  <c r="E15" i="3"/>
  <c r="K14" i="3"/>
  <c r="J14" i="3"/>
  <c r="K12" i="3"/>
  <c r="G12" i="3"/>
  <c r="E12" i="3"/>
  <c r="S11" i="3"/>
  <c r="Q11" i="3"/>
  <c r="P11" i="3"/>
  <c r="O11" i="3"/>
  <c r="N11" i="3"/>
  <c r="M11" i="3"/>
  <c r="L11" i="3"/>
  <c r="K11" i="3"/>
  <c r="J11" i="3"/>
  <c r="I11" i="3"/>
  <c r="F11" i="3"/>
  <c r="D35" i="2"/>
  <c r="D31" i="2"/>
  <c r="D26" i="2"/>
  <c r="D20" i="2"/>
  <c r="D12" i="2"/>
  <c r="E31" i="9" l="1"/>
  <c r="E30" i="9" s="1"/>
  <c r="E45" i="3"/>
  <c r="E40" i="3"/>
  <c r="H29" i="3"/>
  <c r="E58" i="3"/>
  <c r="N68" i="3"/>
  <c r="D42" i="3"/>
  <c r="Q12" i="3"/>
  <c r="Q29" i="3"/>
  <c r="I40" i="3"/>
  <c r="E52" i="3"/>
  <c r="I45" i="3"/>
  <c r="D54" i="3"/>
  <c r="N58" i="3"/>
  <c r="D58" i="3"/>
  <c r="N119" i="3"/>
  <c r="D67" i="3"/>
  <c r="D42" i="2"/>
  <c r="J31" i="3"/>
  <c r="O40" i="3"/>
  <c r="I41" i="3"/>
  <c r="O43" i="3"/>
  <c r="I44" i="3"/>
  <c r="D44" i="3" s="1"/>
  <c r="D45" i="3"/>
  <c r="H45" i="3"/>
  <c r="P45" i="3"/>
  <c r="N45" i="3" s="1"/>
  <c r="E48" i="3"/>
  <c r="D48" i="3" s="1"/>
  <c r="D60" i="3"/>
  <c r="I62" i="3"/>
  <c r="F65" i="3"/>
  <c r="E65" i="3" s="1"/>
  <c r="O65" i="3"/>
  <c r="J68" i="3"/>
  <c r="I68" i="3" s="1"/>
  <c r="N72" i="3"/>
  <c r="E74" i="3"/>
  <c r="D74" i="3" s="1"/>
  <c r="I78" i="3"/>
  <c r="D79" i="3"/>
  <c r="N79" i="3"/>
  <c r="I87" i="3"/>
  <c r="D90" i="3"/>
  <c r="I159" i="3"/>
  <c r="D40" i="2"/>
  <c r="D16" i="2"/>
  <c r="H11" i="3"/>
  <c r="L31" i="3"/>
  <c r="I32" i="3"/>
  <c r="J34" i="3"/>
  <c r="E35" i="3"/>
  <c r="N35" i="3"/>
  <c r="L37" i="3"/>
  <c r="L15" i="3" s="1"/>
  <c r="P40" i="3"/>
  <c r="I46" i="3"/>
  <c r="D46" i="3" s="1"/>
  <c r="D17" i="3" s="1"/>
  <c r="N48" i="3"/>
  <c r="I49" i="3"/>
  <c r="D53" i="3"/>
  <c r="D21" i="3" s="1"/>
  <c r="N54" i="3"/>
  <c r="N57" i="3"/>
  <c r="E60" i="3"/>
  <c r="N60" i="3"/>
  <c r="G68" i="3"/>
  <c r="E68" i="3" s="1"/>
  <c r="D68" i="3" s="1"/>
  <c r="E77" i="3"/>
  <c r="E188" i="3"/>
  <c r="G136" i="3"/>
  <c r="K141" i="3"/>
  <c r="I141" i="3" s="1"/>
  <c r="K138" i="3"/>
  <c r="D51" i="3"/>
  <c r="E28" i="9"/>
  <c r="N75" i="3"/>
  <c r="D75" i="3"/>
  <c r="I85" i="3"/>
  <c r="D85" i="3" s="1"/>
  <c r="K84" i="3"/>
  <c r="J116" i="3"/>
  <c r="L116" i="3"/>
  <c r="L114" i="3" s="1"/>
  <c r="Q116" i="3"/>
  <c r="H116" i="3"/>
  <c r="P116" i="3"/>
  <c r="G116" i="3"/>
  <c r="O116" i="3"/>
  <c r="F116" i="3"/>
  <c r="D164" i="3"/>
  <c r="K29" i="3"/>
  <c r="N31" i="3"/>
  <c r="D62" i="3"/>
  <c r="D66" i="3"/>
  <c r="I72" i="3"/>
  <c r="D72" i="3" s="1"/>
  <c r="E73" i="3"/>
  <c r="F102" i="3"/>
  <c r="D101" i="3"/>
  <c r="Q102" i="3"/>
  <c r="H102" i="3"/>
  <c r="P102" i="3"/>
  <c r="G102" i="3"/>
  <c r="O102" i="3"/>
  <c r="E102" i="3"/>
  <c r="L102" i="3"/>
  <c r="P107" i="3"/>
  <c r="L107" i="3"/>
  <c r="J107" i="3"/>
  <c r="Q107" i="3"/>
  <c r="K116" i="3"/>
  <c r="K114" i="3" s="1"/>
  <c r="P139" i="3"/>
  <c r="L139" i="3"/>
  <c r="K139" i="3"/>
  <c r="J139" i="3"/>
  <c r="G139" i="3"/>
  <c r="O139" i="3"/>
  <c r="N139" i="3" s="1"/>
  <c r="K93" i="3"/>
  <c r="M12" i="3"/>
  <c r="P37" i="3"/>
  <c r="P15" i="3" s="1"/>
  <c r="N15" i="3" s="1"/>
  <c r="E41" i="3"/>
  <c r="D41" i="3" s="1"/>
  <c r="D47" i="3"/>
  <c r="D19" i="3" s="1"/>
  <c r="L52" i="3"/>
  <c r="I52" i="3" s="1"/>
  <c r="N56" i="3"/>
  <c r="I60" i="3"/>
  <c r="N71" i="3"/>
  <c r="D71" i="3"/>
  <c r="N80" i="3"/>
  <c r="D80" i="3"/>
  <c r="I94" i="3"/>
  <c r="I14" i="3" s="1"/>
  <c r="J104" i="3"/>
  <c r="P104" i="3"/>
  <c r="O104" i="3"/>
  <c r="F104" i="3"/>
  <c r="K107" i="3"/>
  <c r="L112" i="3"/>
  <c r="K112" i="3"/>
  <c r="H112" i="3"/>
  <c r="E112" i="3" s="1"/>
  <c r="P112" i="3"/>
  <c r="N112" i="3" s="1"/>
  <c r="G112" i="3"/>
  <c r="M116" i="3"/>
  <c r="P106" i="3"/>
  <c r="G106" i="3"/>
  <c r="K106" i="3"/>
  <c r="I185" i="3"/>
  <c r="D185" i="3" s="1"/>
  <c r="J133" i="3"/>
  <c r="M52" i="3"/>
  <c r="D69" i="3"/>
  <c r="O84" i="3"/>
  <c r="N85" i="3"/>
  <c r="E84" i="3"/>
  <c r="D89" i="3"/>
  <c r="N89" i="3"/>
  <c r="K102" i="3"/>
  <c r="M107" i="3"/>
  <c r="F110" i="3"/>
  <c r="L110" i="3"/>
  <c r="L108" i="3" s="1"/>
  <c r="K110" i="3"/>
  <c r="D108" i="3"/>
  <c r="J110" i="3"/>
  <c r="P119" i="3"/>
  <c r="H119" i="3"/>
  <c r="K119" i="3"/>
  <c r="J119" i="3"/>
  <c r="D118" i="3"/>
  <c r="G119" i="3"/>
  <c r="J109" i="3"/>
  <c r="N167" i="3"/>
  <c r="N184" i="3"/>
  <c r="D184" i="3"/>
  <c r="O132" i="3"/>
  <c r="N132" i="3" s="1"/>
  <c r="D56" i="2"/>
  <c r="O12" i="3"/>
  <c r="N12" i="3" s="1"/>
  <c r="P34" i="3"/>
  <c r="D36" i="3"/>
  <c r="O34" i="3"/>
  <c r="O29" i="3" s="1"/>
  <c r="O52" i="3"/>
  <c r="D76" i="3"/>
  <c r="N76" i="3"/>
  <c r="E78" i="3"/>
  <c r="N83" i="3"/>
  <c r="D83" i="3"/>
  <c r="O96" i="3"/>
  <c r="M102" i="3"/>
  <c r="K104" i="3"/>
  <c r="M112" i="3"/>
  <c r="N176" i="3"/>
  <c r="E11" i="3"/>
  <c r="D55" i="3"/>
  <c r="P103" i="3"/>
  <c r="N103" i="3" s="1"/>
  <c r="H103" i="3"/>
  <c r="E103" i="3"/>
  <c r="L103" i="3"/>
  <c r="K103" i="3"/>
  <c r="J103" i="3"/>
  <c r="Q103" i="3"/>
  <c r="G103" i="3"/>
  <c r="L106" i="3"/>
  <c r="M110" i="3"/>
  <c r="M108" i="3" s="1"/>
  <c r="E129" i="3"/>
  <c r="L125" i="3"/>
  <c r="O142" i="3"/>
  <c r="P142" i="3"/>
  <c r="Q95" i="3"/>
  <c r="M120" i="3"/>
  <c r="Q120" i="3"/>
  <c r="P125" i="3"/>
  <c r="G125" i="3"/>
  <c r="N46" i="5"/>
  <c r="D73" i="3"/>
  <c r="M98" i="3"/>
  <c r="M100" i="3"/>
  <c r="M99" i="3" s="1"/>
  <c r="J106" i="3"/>
  <c r="P127" i="3"/>
  <c r="H127" i="3"/>
  <c r="M127" i="3"/>
  <c r="M136" i="3"/>
  <c r="K140" i="3"/>
  <c r="J140" i="3"/>
  <c r="G94" i="3"/>
  <c r="H97" i="3"/>
  <c r="H96" i="3" s="1"/>
  <c r="D155" i="3"/>
  <c r="I156" i="3"/>
  <c r="K111" i="3"/>
  <c r="K123" i="3"/>
  <c r="Q123" i="3"/>
  <c r="E175" i="3"/>
  <c r="H125" i="3"/>
  <c r="P129" i="3"/>
  <c r="H129" i="3"/>
  <c r="K129" i="3"/>
  <c r="E187" i="3"/>
  <c r="K135" i="3"/>
  <c r="N187" i="3"/>
  <c r="D196" i="3"/>
  <c r="M111" i="3"/>
  <c r="L129" i="3"/>
  <c r="D137" i="3"/>
  <c r="P143" i="3"/>
  <c r="I146" i="3"/>
  <c r="N156" i="3"/>
  <c r="P109" i="3"/>
  <c r="H109" i="3"/>
  <c r="G109" i="3"/>
  <c r="Q109" i="3"/>
  <c r="D168" i="3"/>
  <c r="H120" i="3"/>
  <c r="Q122" i="3"/>
  <c r="P122" i="3"/>
  <c r="G122" i="3"/>
  <c r="G128" i="3"/>
  <c r="Q128" i="3"/>
  <c r="H128" i="3"/>
  <c r="P128" i="3"/>
  <c r="N182" i="3"/>
  <c r="M134" i="3"/>
  <c r="Q134" i="3"/>
  <c r="H134" i="3"/>
  <c r="E186" i="3"/>
  <c r="I189" i="3"/>
  <c r="D215" i="3"/>
  <c r="J72" i="5"/>
  <c r="M72" i="5"/>
  <c r="G72" i="5"/>
  <c r="F72" i="5"/>
  <c r="D71" i="5"/>
  <c r="E87" i="3"/>
  <c r="D87" i="3" s="1"/>
  <c r="P95" i="3"/>
  <c r="M95" i="3"/>
  <c r="G98" i="3"/>
  <c r="P98" i="3"/>
  <c r="N98" i="3" s="1"/>
  <c r="F100" i="3"/>
  <c r="F99" i="3" s="1"/>
  <c r="E99" i="3" s="1"/>
  <c r="O100" i="3"/>
  <c r="F122" i="3"/>
  <c r="D121" i="3"/>
  <c r="M122" i="3"/>
  <c r="M124" i="3"/>
  <c r="K126" i="3"/>
  <c r="F127" i="3"/>
  <c r="E127" i="3" s="1"/>
  <c r="O127" i="3"/>
  <c r="M131" i="3"/>
  <c r="H132" i="3"/>
  <c r="E132" i="3" s="1"/>
  <c r="Q132" i="3"/>
  <c r="G134" i="3"/>
  <c r="P134" i="3"/>
  <c r="F136" i="3"/>
  <c r="E136" i="3" s="1"/>
  <c r="O136" i="3"/>
  <c r="N136" i="3" s="1"/>
  <c r="O138" i="3"/>
  <c r="P140" i="3"/>
  <c r="N140" i="3" s="1"/>
  <c r="O143" i="3"/>
  <c r="N143" i="3" s="1"/>
  <c r="Q110" i="3"/>
  <c r="P110" i="3"/>
  <c r="H110" i="3"/>
  <c r="O110" i="3"/>
  <c r="N110" i="3" s="1"/>
  <c r="G110" i="3"/>
  <c r="L97" i="3"/>
  <c r="L96" i="3" s="1"/>
  <c r="F106" i="3"/>
  <c r="M106" i="3"/>
  <c r="P115" i="3"/>
  <c r="P114" i="3" s="1"/>
  <c r="H115" i="3"/>
  <c r="M115" i="3"/>
  <c r="F120" i="3"/>
  <c r="P138" i="3"/>
  <c r="J142" i="3"/>
  <c r="G95" i="3"/>
  <c r="Q97" i="3"/>
  <c r="Q96" i="3" s="1"/>
  <c r="M97" i="3"/>
  <c r="M96" i="3" s="1"/>
  <c r="M104" i="3"/>
  <c r="L104" i="3"/>
  <c r="Q104" i="3"/>
  <c r="I163" i="3"/>
  <c r="P111" i="3"/>
  <c r="H111" i="3"/>
  <c r="H122" i="3"/>
  <c r="K125" i="3"/>
  <c r="E182" i="3"/>
  <c r="Q131" i="3"/>
  <c r="H131" i="3"/>
  <c r="P131" i="3"/>
  <c r="G131" i="3"/>
  <c r="G135" i="3"/>
  <c r="N40" i="5"/>
  <c r="D81" i="3"/>
  <c r="J84" i="3"/>
  <c r="I84" i="3" s="1"/>
  <c r="N90" i="3"/>
  <c r="O106" i="3"/>
  <c r="N106" i="3" s="1"/>
  <c r="G111" i="3"/>
  <c r="Q111" i="3"/>
  <c r="G120" i="3"/>
  <c r="M128" i="3"/>
  <c r="P135" i="3"/>
  <c r="H135" i="3"/>
  <c r="K142" i="3"/>
  <c r="Q94" i="3"/>
  <c r="H94" i="3"/>
  <c r="H95" i="3"/>
  <c r="G104" i="3"/>
  <c r="G105" i="3"/>
  <c r="M105" i="3"/>
  <c r="Q105" i="3"/>
  <c r="O111" i="3"/>
  <c r="M117" i="3"/>
  <c r="L117" i="3"/>
  <c r="Q117" i="3"/>
  <c r="N171" i="3"/>
  <c r="K120" i="3"/>
  <c r="D176" i="3"/>
  <c r="M125" i="3"/>
  <c r="J128" i="3"/>
  <c r="I128" i="3" s="1"/>
  <c r="N189" i="3"/>
  <c r="D198" i="3"/>
  <c r="D190" i="3" s="1"/>
  <c r="O39" i="5"/>
  <c r="R119" i="5"/>
  <c r="K39" i="5"/>
  <c r="D77" i="3"/>
  <c r="N86" i="3"/>
  <c r="F94" i="3"/>
  <c r="D93" i="3"/>
  <c r="M94" i="3"/>
  <c r="D96" i="3"/>
  <c r="K98" i="3"/>
  <c r="K96" i="3" s="1"/>
  <c r="K100" i="3"/>
  <c r="K99" i="3" s="1"/>
  <c r="L105" i="3"/>
  <c r="H106" i="3"/>
  <c r="Q106" i="3"/>
  <c r="J111" i="3"/>
  <c r="I111" i="3" s="1"/>
  <c r="G115" i="3"/>
  <c r="G114" i="3" s="1"/>
  <c r="Q115" i="3"/>
  <c r="Q114" i="3" s="1"/>
  <c r="P123" i="3"/>
  <c r="H123" i="3"/>
  <c r="E123" i="3" s="1"/>
  <c r="G126" i="3"/>
  <c r="F128" i="3"/>
  <c r="O128" i="3"/>
  <c r="N128" i="3" s="1"/>
  <c r="M130" i="3"/>
  <c r="M132" i="3"/>
  <c r="K134" i="3"/>
  <c r="O135" i="3"/>
  <c r="J138" i="3"/>
  <c r="L140" i="3"/>
  <c r="L137" i="3" s="1"/>
  <c r="K143" i="3"/>
  <c r="K28" i="3" s="1"/>
  <c r="L95" i="3"/>
  <c r="L93" i="3" s="1"/>
  <c r="P97" i="3"/>
  <c r="P96" i="3" s="1"/>
  <c r="H105" i="3"/>
  <c r="H107" i="3"/>
  <c r="O107" i="3"/>
  <c r="N107" i="3" s="1"/>
  <c r="G107" i="3"/>
  <c r="F107" i="3"/>
  <c r="K109" i="3"/>
  <c r="I162" i="3"/>
  <c r="E163" i="3"/>
  <c r="H117" i="3"/>
  <c r="E171" i="3"/>
  <c r="M119" i="3"/>
  <c r="M118" i="3" s="1"/>
  <c r="L119" i="3"/>
  <c r="L118" i="3" s="1"/>
  <c r="Q119" i="3"/>
  <c r="Q118" i="3" s="1"/>
  <c r="P120" i="3"/>
  <c r="L122" i="3"/>
  <c r="L121" i="3" s="1"/>
  <c r="M123" i="3"/>
  <c r="M126" i="3"/>
  <c r="Q126" i="3"/>
  <c r="H126" i="3"/>
  <c r="N178" i="3"/>
  <c r="N179" i="3"/>
  <c r="L128" i="3"/>
  <c r="M129" i="3"/>
  <c r="N185" i="3"/>
  <c r="L134" i="3"/>
  <c r="M135" i="3"/>
  <c r="F140" i="3"/>
  <c r="M143" i="3"/>
  <c r="H139" i="3"/>
  <c r="Q143" i="3"/>
  <c r="G138" i="3"/>
  <c r="R127" i="5"/>
  <c r="D235" i="3"/>
  <c r="R120" i="5"/>
  <c r="O50" i="5"/>
  <c r="N54" i="5"/>
  <c r="D67" i="5"/>
  <c r="R118" i="5"/>
  <c r="M70" i="5"/>
  <c r="O70" i="5"/>
  <c r="R125" i="5"/>
  <c r="I47" i="5"/>
  <c r="O99" i="6"/>
  <c r="I152" i="3"/>
  <c r="D152" i="3" s="1"/>
  <c r="I154" i="3"/>
  <c r="D154" i="3" s="1"/>
  <c r="Q112" i="3"/>
  <c r="I167" i="3"/>
  <c r="D167" i="3" s="1"/>
  <c r="I179" i="3"/>
  <c r="D179" i="3" s="1"/>
  <c r="L130" i="3"/>
  <c r="I130" i="3" s="1"/>
  <c r="K133" i="3"/>
  <c r="I164" i="3"/>
  <c r="L127" i="3"/>
  <c r="M133" i="3"/>
  <c r="N188" i="3"/>
  <c r="I40" i="5"/>
  <c r="N42" i="5"/>
  <c r="J62" i="5"/>
  <c r="R133" i="5"/>
  <c r="J73" i="5"/>
  <c r="O73" i="5"/>
  <c r="H79" i="5"/>
  <c r="F86" i="5"/>
  <c r="M86" i="5"/>
  <c r="J86" i="5"/>
  <c r="H86" i="5"/>
  <c r="D136" i="5"/>
  <c r="J102" i="6"/>
  <c r="P107" i="6"/>
  <c r="H107" i="6"/>
  <c r="Q107" i="6"/>
  <c r="M107" i="6"/>
  <c r="K107" i="6"/>
  <c r="G107" i="6"/>
  <c r="O115" i="6"/>
  <c r="I188" i="3"/>
  <c r="O59" i="5"/>
  <c r="M76" i="5"/>
  <c r="M82" i="5"/>
  <c r="M81" i="5" s="1"/>
  <c r="F98" i="6"/>
  <c r="R122" i="5"/>
  <c r="N52" i="5"/>
  <c r="I63" i="5"/>
  <c r="I96" i="5"/>
  <c r="O107" i="6"/>
  <c r="N107" i="5"/>
  <c r="J110" i="6"/>
  <c r="O113" i="6"/>
  <c r="N113" i="5"/>
  <c r="R126" i="5"/>
  <c r="K62" i="5"/>
  <c r="M69" i="5"/>
  <c r="M67" i="5" s="1"/>
  <c r="J69" i="5"/>
  <c r="H74" i="5"/>
  <c r="E74" i="5" s="1"/>
  <c r="G74" i="5"/>
  <c r="O75" i="5"/>
  <c r="H75" i="5"/>
  <c r="M77" i="5"/>
  <c r="M79" i="5"/>
  <c r="F106" i="6"/>
  <c r="K111" i="6"/>
  <c r="K88" i="5"/>
  <c r="I61" i="5"/>
  <c r="J76" i="5"/>
  <c r="L76" i="5"/>
  <c r="Q76" i="5"/>
  <c r="G69" i="5"/>
  <c r="F76" i="5"/>
  <c r="J82" i="5"/>
  <c r="G82" i="5"/>
  <c r="F82" i="5"/>
  <c r="G86" i="5"/>
  <c r="N95" i="5"/>
  <c r="K77" i="5"/>
  <c r="D78" i="5"/>
  <c r="J79" i="5"/>
  <c r="D81" i="5"/>
  <c r="K86" i="5"/>
  <c r="R142" i="5"/>
  <c r="L99" i="6"/>
  <c r="N99" i="5"/>
  <c r="H99" i="6"/>
  <c r="Q99" i="6"/>
  <c r="M99" i="6"/>
  <c r="K99" i="6"/>
  <c r="G99" i="6"/>
  <c r="N51" i="5"/>
  <c r="G68" i="5"/>
  <c r="G83" i="5"/>
  <c r="P83" i="5"/>
  <c r="N83" i="5" s="1"/>
  <c r="F88" i="5"/>
  <c r="L92" i="5"/>
  <c r="L68" i="5"/>
  <c r="P95" i="6"/>
  <c r="G97" i="6"/>
  <c r="L100" i="6"/>
  <c r="P100" i="6"/>
  <c r="P74" i="6" s="1"/>
  <c r="H100" i="6"/>
  <c r="Q100" i="6"/>
  <c r="G105" i="6"/>
  <c r="L108" i="6"/>
  <c r="P108" i="6"/>
  <c r="H108" i="6"/>
  <c r="H84" i="6" s="1"/>
  <c r="Q108" i="6"/>
  <c r="Q83" i="5"/>
  <c r="D139" i="5"/>
  <c r="O95" i="6"/>
  <c r="P101" i="6"/>
  <c r="H101" i="6"/>
  <c r="Q101" i="6"/>
  <c r="Q75" i="6" s="1"/>
  <c r="F75" i="5"/>
  <c r="E75" i="5" s="1"/>
  <c r="L109" i="6"/>
  <c r="P109" i="6"/>
  <c r="H109" i="6"/>
  <c r="Q109" i="6"/>
  <c r="M112" i="6"/>
  <c r="K113" i="6"/>
  <c r="M114" i="6"/>
  <c r="M92" i="6" s="1"/>
  <c r="K115" i="6"/>
  <c r="R135" i="5"/>
  <c r="D130" i="5" s="1"/>
  <c r="N57" i="5"/>
  <c r="D87" i="5"/>
  <c r="L96" i="6"/>
  <c r="L69" i="6" s="1"/>
  <c r="P96" i="6"/>
  <c r="K97" i="6"/>
  <c r="F100" i="6"/>
  <c r="E100" i="5"/>
  <c r="L102" i="6"/>
  <c r="P102" i="6"/>
  <c r="E102" i="5"/>
  <c r="O76" i="5"/>
  <c r="K102" i="6"/>
  <c r="Q102" i="6"/>
  <c r="F108" i="6"/>
  <c r="L110" i="6"/>
  <c r="H110" i="6"/>
  <c r="K110" i="6"/>
  <c r="Q110" i="6"/>
  <c r="M113" i="6"/>
  <c r="M91" i="6" s="1"/>
  <c r="M115" i="6"/>
  <c r="D128" i="5"/>
  <c r="J89" i="5"/>
  <c r="M92" i="5"/>
  <c r="Q92" i="5"/>
  <c r="G92" i="5"/>
  <c r="P92" i="5"/>
  <c r="O96" i="6"/>
  <c r="J72" i="6"/>
  <c r="L103" i="6"/>
  <c r="P103" i="6"/>
  <c r="H103" i="6"/>
  <c r="H77" i="6" s="1"/>
  <c r="J77" i="5"/>
  <c r="Q103" i="6"/>
  <c r="H111" i="6"/>
  <c r="Q111" i="6"/>
  <c r="O88" i="5"/>
  <c r="P89" i="5"/>
  <c r="F102" i="6"/>
  <c r="L104" i="6"/>
  <c r="L79" i="6" s="1"/>
  <c r="P104" i="6"/>
  <c r="H104" i="6"/>
  <c r="K104" i="6"/>
  <c r="Q104" i="6"/>
  <c r="F110" i="6"/>
  <c r="E110" i="6" s="1"/>
  <c r="E110" i="5"/>
  <c r="L112" i="6"/>
  <c r="P112" i="6"/>
  <c r="K112" i="6"/>
  <c r="L113" i="6"/>
  <c r="P113" i="6"/>
  <c r="H113" i="6"/>
  <c r="Q113" i="6"/>
  <c r="L114" i="6"/>
  <c r="P114" i="6"/>
  <c r="L115" i="6"/>
  <c r="P115" i="6"/>
  <c r="H115" i="6"/>
  <c r="Q115" i="6"/>
  <c r="M83" i="5"/>
  <c r="F89" i="5"/>
  <c r="Q89" i="5"/>
  <c r="L97" i="6"/>
  <c r="P97" i="6"/>
  <c r="H97" i="6"/>
  <c r="Q97" i="6"/>
  <c r="P105" i="6"/>
  <c r="O80" i="5"/>
  <c r="M80" i="5"/>
  <c r="M24" i="5" s="1"/>
  <c r="Q88" i="5"/>
  <c r="M88" i="5"/>
  <c r="G89" i="5"/>
  <c r="J92" i="5"/>
  <c r="L98" i="6"/>
  <c r="P98" i="6"/>
  <c r="H98" i="6"/>
  <c r="O72" i="5"/>
  <c r="K98" i="6"/>
  <c r="I98" i="6" s="1"/>
  <c r="Q98" i="6"/>
  <c r="K101" i="6"/>
  <c r="K75" i="6" s="1"/>
  <c r="G103" i="6"/>
  <c r="F79" i="5"/>
  <c r="L106" i="6"/>
  <c r="P106" i="6"/>
  <c r="H106" i="6"/>
  <c r="Q106" i="6"/>
  <c r="K109" i="6"/>
  <c r="N48" i="6"/>
  <c r="Q72" i="6"/>
  <c r="Q69" i="6"/>
  <c r="Q70" i="6"/>
  <c r="F74" i="6"/>
  <c r="J74" i="6"/>
  <c r="L74" i="6"/>
  <c r="Q74" i="6"/>
  <c r="M74" i="6"/>
  <c r="H74" i="6"/>
  <c r="G74" i="6"/>
  <c r="R125" i="6"/>
  <c r="E47" i="6"/>
  <c r="D67" i="6"/>
  <c r="J69" i="6"/>
  <c r="Q76" i="6"/>
  <c r="L70" i="6"/>
  <c r="P70" i="6"/>
  <c r="H70" i="6"/>
  <c r="K70" i="6"/>
  <c r="Q77" i="6"/>
  <c r="M77" i="6"/>
  <c r="G77" i="6"/>
  <c r="P77" i="6"/>
  <c r="L77" i="6"/>
  <c r="M80" i="6"/>
  <c r="M78" i="6" s="1"/>
  <c r="G80" i="6"/>
  <c r="G78" i="6" s="1"/>
  <c r="P80" i="6"/>
  <c r="M68" i="6"/>
  <c r="P72" i="6"/>
  <c r="G75" i="6"/>
  <c r="P75" i="6"/>
  <c r="R120" i="6"/>
  <c r="R122" i="6"/>
  <c r="P68" i="6"/>
  <c r="O69" i="6"/>
  <c r="G69" i="6"/>
  <c r="G67" i="6" s="1"/>
  <c r="P69" i="6"/>
  <c r="M69" i="6"/>
  <c r="K77" i="6"/>
  <c r="R132" i="6"/>
  <c r="R129" i="6"/>
  <c r="G72" i="6"/>
  <c r="K72" i="6"/>
  <c r="M72" i="6"/>
  <c r="L72" i="6"/>
  <c r="H72" i="6"/>
  <c r="R124" i="6"/>
  <c r="G70" i="6"/>
  <c r="O91" i="6"/>
  <c r="R119" i="6"/>
  <c r="K68" i="6"/>
  <c r="J68" i="6"/>
  <c r="O68" i="6"/>
  <c r="F69" i="6"/>
  <c r="M70" i="6"/>
  <c r="H75" i="6"/>
  <c r="Q79" i="6"/>
  <c r="J84" i="6"/>
  <c r="F84" i="6"/>
  <c r="E84" i="6" s="1"/>
  <c r="P91" i="6"/>
  <c r="H91" i="6"/>
  <c r="Q91" i="6"/>
  <c r="F13" i="9"/>
  <c r="F76" i="6"/>
  <c r="P84" i="6"/>
  <c r="P76" i="6"/>
  <c r="L76" i="6"/>
  <c r="G84" i="6"/>
  <c r="Q84" i="6"/>
  <c r="G91" i="6"/>
  <c r="D117" i="6"/>
  <c r="P79" i="6"/>
  <c r="P78" i="6" s="1"/>
  <c r="H79" i="6"/>
  <c r="P92" i="6"/>
  <c r="M24" i="6"/>
  <c r="J76" i="6"/>
  <c r="R131" i="6"/>
  <c r="K91" i="6"/>
  <c r="K76" i="6"/>
  <c r="L91" i="6"/>
  <c r="G24" i="6"/>
  <c r="M76" i="6"/>
  <c r="D78" i="6"/>
  <c r="K79" i="6"/>
  <c r="L84" i="6"/>
  <c r="R138" i="6"/>
  <c r="D136" i="6" s="1"/>
  <c r="D139" i="6"/>
  <c r="E54" i="7"/>
  <c r="E75" i="7" s="1"/>
  <c r="Q92" i="6"/>
  <c r="L92" i="6"/>
  <c r="E72" i="7"/>
  <c r="E58" i="7"/>
  <c r="E82" i="7"/>
  <c r="E13" i="9"/>
  <c r="E44" i="10"/>
  <c r="E47" i="10"/>
  <c r="E68" i="7"/>
  <c r="E76" i="7"/>
  <c r="E74" i="7"/>
  <c r="E49" i="10"/>
  <c r="E55" i="7"/>
  <c r="E27" i="7"/>
  <c r="E70" i="7"/>
  <c r="E95" i="7"/>
  <c r="E94" i="7" s="1"/>
  <c r="E41" i="10"/>
  <c r="E40" i="10" s="1"/>
  <c r="E36" i="10" s="1"/>
  <c r="E29" i="7"/>
  <c r="E69" i="7" s="1"/>
  <c r="E30" i="7"/>
  <c r="E73" i="7"/>
  <c r="E56" i="7"/>
  <c r="E77" i="7" s="1"/>
  <c r="E45" i="10"/>
  <c r="E67" i="7"/>
  <c r="O24" i="5" l="1"/>
  <c r="O38" i="5"/>
  <c r="E74" i="6"/>
  <c r="E79" i="5"/>
  <c r="L92" i="3"/>
  <c r="L26" i="3" s="1"/>
  <c r="E41" i="6"/>
  <c r="P93" i="6"/>
  <c r="H93" i="6"/>
  <c r="L93" i="6"/>
  <c r="K93" i="6"/>
  <c r="Q93" i="6"/>
  <c r="G93" i="6"/>
  <c r="O93" i="6"/>
  <c r="N93" i="6" s="1"/>
  <c r="M93" i="6"/>
  <c r="D90" i="6"/>
  <c r="D128" i="6"/>
  <c r="P62" i="6"/>
  <c r="P43" i="6"/>
  <c r="I68" i="5"/>
  <c r="O25" i="3"/>
  <c r="P59" i="6"/>
  <c r="I58" i="6"/>
  <c r="E42" i="6"/>
  <c r="N111" i="3"/>
  <c r="D187" i="3"/>
  <c r="K59" i="5"/>
  <c r="P62" i="5"/>
  <c r="Q93" i="3"/>
  <c r="Q14" i="3"/>
  <c r="F131" i="3"/>
  <c r="E131" i="3" s="1"/>
  <c r="E183" i="3"/>
  <c r="Q62" i="5"/>
  <c r="G50" i="5"/>
  <c r="N174" i="3"/>
  <c r="O122" i="3"/>
  <c r="E161" i="3"/>
  <c r="F109" i="3"/>
  <c r="J105" i="3"/>
  <c r="I157" i="3"/>
  <c r="N172" i="3"/>
  <c r="E115" i="3"/>
  <c r="N84" i="3"/>
  <c r="D84" i="3"/>
  <c r="N40" i="3"/>
  <c r="D40" i="3"/>
  <c r="K90" i="6"/>
  <c r="L43" i="6"/>
  <c r="Q59" i="6"/>
  <c r="J50" i="6"/>
  <c r="I51" i="6"/>
  <c r="P50" i="6"/>
  <c r="E52" i="6"/>
  <c r="Q43" i="6"/>
  <c r="H39" i="6"/>
  <c r="M62" i="6"/>
  <c r="K106" i="6"/>
  <c r="I106" i="6" s="1"/>
  <c r="K82" i="5"/>
  <c r="Q105" i="6"/>
  <c r="Q80" i="6" s="1"/>
  <c r="Q80" i="5"/>
  <c r="K114" i="6"/>
  <c r="K92" i="6" s="1"/>
  <c r="K92" i="5"/>
  <c r="I46" i="6"/>
  <c r="I60" i="6"/>
  <c r="J59" i="6"/>
  <c r="I61" i="6"/>
  <c r="P111" i="6"/>
  <c r="P88" i="6" s="1"/>
  <c r="P88" i="5"/>
  <c r="P87" i="5" s="1"/>
  <c r="E108" i="5"/>
  <c r="J109" i="6"/>
  <c r="I109" i="6" s="1"/>
  <c r="I109" i="5"/>
  <c r="J101" i="6"/>
  <c r="I101" i="5"/>
  <c r="J75" i="5"/>
  <c r="M91" i="5"/>
  <c r="M90" i="5" s="1"/>
  <c r="D90" i="5"/>
  <c r="Q91" i="5"/>
  <c r="Q90" i="5" s="1"/>
  <c r="L91" i="5"/>
  <c r="L90" i="5" s="1"/>
  <c r="K91" i="5"/>
  <c r="J91" i="5"/>
  <c r="H91" i="5"/>
  <c r="G91" i="5"/>
  <c r="F91" i="5"/>
  <c r="P91" i="5"/>
  <c r="O91" i="5"/>
  <c r="G62" i="5"/>
  <c r="M93" i="5"/>
  <c r="Q93" i="5"/>
  <c r="L93" i="5"/>
  <c r="P93" i="5"/>
  <c r="O93" i="5"/>
  <c r="K93" i="5"/>
  <c r="J93" i="5"/>
  <c r="H93" i="5"/>
  <c r="G93" i="5"/>
  <c r="F93" i="5"/>
  <c r="E93" i="5" s="1"/>
  <c r="J53" i="5"/>
  <c r="I54" i="5"/>
  <c r="N96" i="5"/>
  <c r="K75" i="5"/>
  <c r="P74" i="5"/>
  <c r="K79" i="5"/>
  <c r="J59" i="5"/>
  <c r="I59" i="5" s="1"/>
  <c r="I60" i="5"/>
  <c r="D121" i="5"/>
  <c r="G73" i="5"/>
  <c r="P53" i="5"/>
  <c r="N115" i="6"/>
  <c r="Q86" i="5"/>
  <c r="H77" i="5"/>
  <c r="F50" i="5"/>
  <c r="E51" i="5"/>
  <c r="I150" i="3"/>
  <c r="D150" i="3" s="1"/>
  <c r="J98" i="3"/>
  <c r="I98" i="3" s="1"/>
  <c r="E47" i="5"/>
  <c r="D47" i="5" s="1"/>
  <c r="Q70" i="5"/>
  <c r="N56" i="5"/>
  <c r="P39" i="5"/>
  <c r="E52" i="5"/>
  <c r="Q82" i="5"/>
  <c r="I49" i="5"/>
  <c r="K108" i="3"/>
  <c r="K136" i="3"/>
  <c r="I136" i="3" s="1"/>
  <c r="K127" i="3"/>
  <c r="I127" i="3" s="1"/>
  <c r="D92" i="3"/>
  <c r="I186" i="3"/>
  <c r="D186" i="3" s="1"/>
  <c r="J134" i="3"/>
  <c r="I134" i="3" s="1"/>
  <c r="G143" i="3"/>
  <c r="O131" i="3"/>
  <c r="N131" i="3" s="1"/>
  <c r="N183" i="3"/>
  <c r="H121" i="3"/>
  <c r="I142" i="3"/>
  <c r="N138" i="3"/>
  <c r="O137" i="3"/>
  <c r="N137" i="3" s="1"/>
  <c r="E122" i="3"/>
  <c r="O134" i="3"/>
  <c r="N134" i="3" s="1"/>
  <c r="N186" i="3"/>
  <c r="E180" i="3"/>
  <c r="D180" i="3" s="1"/>
  <c r="G121" i="3"/>
  <c r="G108" i="3"/>
  <c r="H143" i="3"/>
  <c r="H28" i="3" s="1"/>
  <c r="O129" i="3"/>
  <c r="N129" i="3" s="1"/>
  <c r="N181" i="3"/>
  <c r="J115" i="3"/>
  <c r="J118" i="3"/>
  <c r="I118" i="3" s="1"/>
  <c r="I119" i="3"/>
  <c r="K101" i="3"/>
  <c r="E181" i="3"/>
  <c r="D181" i="3" s="1"/>
  <c r="N158" i="3"/>
  <c r="D158" i="3"/>
  <c r="N104" i="3"/>
  <c r="I139" i="3"/>
  <c r="J102" i="3"/>
  <c r="I116" i="3"/>
  <c r="E34" i="3"/>
  <c r="D35" i="3"/>
  <c r="D14" i="3" s="1"/>
  <c r="E162" i="3"/>
  <c r="D162" i="3" s="1"/>
  <c r="J29" i="3"/>
  <c r="I31" i="3"/>
  <c r="J28" i="3"/>
  <c r="J12" i="3"/>
  <c r="D34" i="2"/>
  <c r="E57" i="6"/>
  <c r="F97" i="6"/>
  <c r="E97" i="5"/>
  <c r="L50" i="5"/>
  <c r="E58" i="5"/>
  <c r="E128" i="3"/>
  <c r="M93" i="3"/>
  <c r="M14" i="3"/>
  <c r="O123" i="3"/>
  <c r="N123" i="3" s="1"/>
  <c r="N175" i="3"/>
  <c r="D177" i="3"/>
  <c r="N177" i="3"/>
  <c r="O125" i="3"/>
  <c r="N125" i="3" s="1"/>
  <c r="Q101" i="3"/>
  <c r="H53" i="6"/>
  <c r="N68" i="6"/>
  <c r="F59" i="6"/>
  <c r="E60" i="6"/>
  <c r="E58" i="6"/>
  <c r="D58" i="6" s="1"/>
  <c r="L86" i="6"/>
  <c r="H86" i="6"/>
  <c r="M86" i="6"/>
  <c r="K86" i="6"/>
  <c r="J86" i="6"/>
  <c r="I86" i="6" s="1"/>
  <c r="G86" i="6"/>
  <c r="Q86" i="6"/>
  <c r="F86" i="6"/>
  <c r="M88" i="6"/>
  <c r="K88" i="6"/>
  <c r="H88" i="6"/>
  <c r="F88" i="6"/>
  <c r="Q88" i="6"/>
  <c r="D87" i="6"/>
  <c r="L88" i="6"/>
  <c r="Q90" i="6"/>
  <c r="E46" i="6"/>
  <c r="I42" i="6"/>
  <c r="N69" i="6"/>
  <c r="G43" i="6"/>
  <c r="M67" i="6"/>
  <c r="N55" i="6"/>
  <c r="G50" i="6"/>
  <c r="E48" i="6"/>
  <c r="M59" i="6"/>
  <c r="H50" i="6"/>
  <c r="K50" i="6"/>
  <c r="K43" i="6"/>
  <c r="O106" i="6"/>
  <c r="N106" i="5"/>
  <c r="Q87" i="5"/>
  <c r="J105" i="6"/>
  <c r="I105" i="5"/>
  <c r="J80" i="5"/>
  <c r="J78" i="5" s="1"/>
  <c r="J97" i="6"/>
  <c r="I97" i="5"/>
  <c r="O114" i="6"/>
  <c r="N114" i="5"/>
  <c r="E102" i="6"/>
  <c r="I57" i="6"/>
  <c r="I52" i="6"/>
  <c r="D52" i="6" s="1"/>
  <c r="L111" i="6"/>
  <c r="L88" i="5"/>
  <c r="M90" i="6"/>
  <c r="E108" i="6"/>
  <c r="O62" i="5"/>
  <c r="N63" i="5"/>
  <c r="F99" i="6"/>
  <c r="E99" i="6" s="1"/>
  <c r="E99" i="5"/>
  <c r="F81" i="5"/>
  <c r="Q24" i="5"/>
  <c r="H88" i="5"/>
  <c r="I48" i="5"/>
  <c r="K87" i="5"/>
  <c r="K73" i="5"/>
  <c r="I73" i="5" s="1"/>
  <c r="D64" i="5"/>
  <c r="N64" i="5"/>
  <c r="N113" i="6"/>
  <c r="L59" i="5"/>
  <c r="I65" i="5"/>
  <c r="N48" i="5"/>
  <c r="L107" i="6"/>
  <c r="L83" i="5"/>
  <c r="K76" i="5"/>
  <c r="I76" i="5" s="1"/>
  <c r="I64" i="5"/>
  <c r="M59" i="5"/>
  <c r="N47" i="5"/>
  <c r="Q53" i="5"/>
  <c r="H39" i="5"/>
  <c r="Q79" i="5"/>
  <c r="Q78" i="5" s="1"/>
  <c r="M53" i="5"/>
  <c r="E57" i="5"/>
  <c r="E149" i="3"/>
  <c r="F97" i="3"/>
  <c r="N135" i="3"/>
  <c r="P126" i="3"/>
  <c r="N126" i="3" s="1"/>
  <c r="F93" i="3"/>
  <c r="E94" i="3"/>
  <c r="E14" i="3" s="1"/>
  <c r="I180" i="3"/>
  <c r="N157" i="3"/>
  <c r="O105" i="3"/>
  <c r="I172" i="3"/>
  <c r="E156" i="3"/>
  <c r="P137" i="3"/>
  <c r="F111" i="3"/>
  <c r="E111" i="3" s="1"/>
  <c r="O99" i="3"/>
  <c r="N99" i="3" s="1"/>
  <c r="N100" i="3"/>
  <c r="L72" i="5"/>
  <c r="G59" i="5"/>
  <c r="P121" i="3"/>
  <c r="N161" i="3"/>
  <c r="O109" i="3"/>
  <c r="J120" i="3"/>
  <c r="I120" i="3" s="1"/>
  <c r="I181" i="3"/>
  <c r="J129" i="3"/>
  <c r="I129" i="3" s="1"/>
  <c r="I106" i="3"/>
  <c r="I171" i="3"/>
  <c r="D171" i="3" s="1"/>
  <c r="D78" i="3"/>
  <c r="F14" i="3"/>
  <c r="I161" i="3"/>
  <c r="K118" i="3"/>
  <c r="I110" i="3"/>
  <c r="L101" i="3"/>
  <c r="N37" i="3"/>
  <c r="E116" i="3"/>
  <c r="N115" i="3"/>
  <c r="I34" i="3"/>
  <c r="F29" i="3"/>
  <c r="H102" i="6"/>
  <c r="H76" i="6" s="1"/>
  <c r="H76" i="5"/>
  <c r="E76" i="5" s="1"/>
  <c r="H24" i="5"/>
  <c r="E64" i="5"/>
  <c r="N52" i="6"/>
  <c r="O43" i="6"/>
  <c r="N44" i="6"/>
  <c r="O53" i="6"/>
  <c r="D54" i="6"/>
  <c r="N54" i="6"/>
  <c r="N56" i="6"/>
  <c r="G53" i="6"/>
  <c r="E64" i="6"/>
  <c r="F39" i="6"/>
  <c r="E40" i="6"/>
  <c r="N61" i="6"/>
  <c r="L53" i="6"/>
  <c r="E65" i="6"/>
  <c r="H62" i="6"/>
  <c r="K59" i="6"/>
  <c r="O98" i="6"/>
  <c r="N98" i="5"/>
  <c r="H105" i="6"/>
  <c r="H80" i="6" s="1"/>
  <c r="H78" i="6" s="1"/>
  <c r="H80" i="5"/>
  <c r="F115" i="6"/>
  <c r="E115" i="6" s="1"/>
  <c r="D115" i="6" s="1"/>
  <c r="E115" i="5"/>
  <c r="H114" i="6"/>
  <c r="H92" i="6" s="1"/>
  <c r="H92" i="5"/>
  <c r="I41" i="6"/>
  <c r="I56" i="6"/>
  <c r="I72" i="6"/>
  <c r="I106" i="5"/>
  <c r="Q39" i="6"/>
  <c r="J114" i="6"/>
  <c r="I114" i="5"/>
  <c r="F95" i="6"/>
  <c r="E95" i="5"/>
  <c r="F68" i="5"/>
  <c r="F87" i="5"/>
  <c r="G77" i="5"/>
  <c r="G71" i="5" s="1"/>
  <c r="O82" i="5"/>
  <c r="E65" i="5"/>
  <c r="K50" i="5"/>
  <c r="I50" i="5" s="1"/>
  <c r="L73" i="5"/>
  <c r="P69" i="5"/>
  <c r="N69" i="5" s="1"/>
  <c r="E61" i="5"/>
  <c r="I110" i="5"/>
  <c r="E98" i="5"/>
  <c r="I102" i="5"/>
  <c r="L86" i="5"/>
  <c r="F73" i="5"/>
  <c r="E45" i="5"/>
  <c r="F43" i="5"/>
  <c r="P43" i="5"/>
  <c r="N44" i="5"/>
  <c r="J113" i="3"/>
  <c r="I113" i="3" s="1"/>
  <c r="I165" i="3"/>
  <c r="D165" i="3" s="1"/>
  <c r="G70" i="5"/>
  <c r="G67" i="5" s="1"/>
  <c r="Q39" i="5"/>
  <c r="P76" i="5"/>
  <c r="E46" i="5"/>
  <c r="E159" i="3"/>
  <c r="E107" i="3" s="1"/>
  <c r="F135" i="3"/>
  <c r="E135" i="3" s="1"/>
  <c r="E126" i="3"/>
  <c r="I41" i="5"/>
  <c r="J39" i="5"/>
  <c r="Q138" i="3"/>
  <c r="N127" i="3"/>
  <c r="P72" i="5"/>
  <c r="N72" i="5" s="1"/>
  <c r="J71" i="5"/>
  <c r="Q121" i="3"/>
  <c r="H108" i="3"/>
  <c r="F134" i="3"/>
  <c r="E134" i="3" s="1"/>
  <c r="I147" i="3"/>
  <c r="J95" i="3"/>
  <c r="J108" i="3"/>
  <c r="I109" i="3"/>
  <c r="I158" i="3"/>
  <c r="N116" i="3"/>
  <c r="K137" i="3"/>
  <c r="D32" i="3"/>
  <c r="D22" i="3" s="1"/>
  <c r="I143" i="3"/>
  <c r="P29" i="3"/>
  <c r="N29" i="3" s="1"/>
  <c r="I37" i="3"/>
  <c r="D49" i="3"/>
  <c r="D18" i="3" s="1"/>
  <c r="F105" i="6"/>
  <c r="E105" i="5"/>
  <c r="J113" i="6"/>
  <c r="I113" i="5"/>
  <c r="H96" i="6"/>
  <c r="E96" i="5"/>
  <c r="D96" i="5" s="1"/>
  <c r="H69" i="5"/>
  <c r="Q59" i="5"/>
  <c r="H78" i="5"/>
  <c r="G71" i="6"/>
  <c r="P89" i="6"/>
  <c r="L89" i="6"/>
  <c r="Q89" i="6"/>
  <c r="M89" i="6"/>
  <c r="K89" i="6"/>
  <c r="G89" i="6"/>
  <c r="P82" i="6"/>
  <c r="H82" i="6"/>
  <c r="H81" i="6" s="1"/>
  <c r="L82" i="6"/>
  <c r="L81" i="6" s="1"/>
  <c r="J82" i="6"/>
  <c r="G82" i="6"/>
  <c r="G81" i="6" s="1"/>
  <c r="Q82" i="6"/>
  <c r="F82" i="6"/>
  <c r="O82" i="6"/>
  <c r="K82" i="6"/>
  <c r="K81" i="6" s="1"/>
  <c r="D81" i="6"/>
  <c r="M82" i="6"/>
  <c r="M81" i="6" s="1"/>
  <c r="E55" i="6"/>
  <c r="D55" i="6" s="1"/>
  <c r="H90" i="6"/>
  <c r="N40" i="6"/>
  <c r="O39" i="6"/>
  <c r="Q50" i="6"/>
  <c r="Q83" i="6"/>
  <c r="M83" i="6"/>
  <c r="P83" i="6"/>
  <c r="O83" i="6"/>
  <c r="N83" i="6" s="1"/>
  <c r="L83" i="6"/>
  <c r="K83" i="6"/>
  <c r="H83" i="6"/>
  <c r="G83" i="6"/>
  <c r="P67" i="6"/>
  <c r="D121" i="6"/>
  <c r="L59" i="6"/>
  <c r="N46" i="6"/>
  <c r="D46" i="6"/>
  <c r="N47" i="6"/>
  <c r="D63" i="6"/>
  <c r="O62" i="6"/>
  <c r="N63" i="6"/>
  <c r="Q53" i="6"/>
  <c r="E61" i="6"/>
  <c r="D61" i="6" s="1"/>
  <c r="M39" i="6"/>
  <c r="F114" i="6"/>
  <c r="E114" i="5"/>
  <c r="D114" i="5" s="1"/>
  <c r="F92" i="5"/>
  <c r="E92" i="5" s="1"/>
  <c r="G80" i="5"/>
  <c r="G78" i="5" s="1"/>
  <c r="J39" i="6"/>
  <c r="I40" i="6"/>
  <c r="D40" i="6" s="1"/>
  <c r="J62" i="6"/>
  <c r="I63" i="6"/>
  <c r="O111" i="6"/>
  <c r="N111" i="5"/>
  <c r="O103" i="6"/>
  <c r="N103" i="5"/>
  <c r="K105" i="6"/>
  <c r="K80" i="6" s="1"/>
  <c r="K80" i="5"/>
  <c r="K24" i="5" s="1"/>
  <c r="E100" i="6"/>
  <c r="L101" i="6"/>
  <c r="L75" i="6" s="1"/>
  <c r="L75" i="5"/>
  <c r="J112" i="6"/>
  <c r="I112" i="6" s="1"/>
  <c r="I112" i="5"/>
  <c r="Q95" i="6"/>
  <c r="Q68" i="6" s="1"/>
  <c r="Q68" i="5"/>
  <c r="Q67" i="5" s="1"/>
  <c r="M85" i="5"/>
  <c r="K85" i="5"/>
  <c r="J85" i="5"/>
  <c r="P85" i="5"/>
  <c r="G85" i="5"/>
  <c r="O85" i="5"/>
  <c r="F85" i="5"/>
  <c r="Q85" i="5"/>
  <c r="L85" i="5"/>
  <c r="H85" i="5"/>
  <c r="P50" i="5"/>
  <c r="N50" i="5" s="1"/>
  <c r="J99" i="6"/>
  <c r="I99" i="6" s="1"/>
  <c r="D99" i="6" s="1"/>
  <c r="I99" i="5"/>
  <c r="H82" i="5"/>
  <c r="H81" i="5" s="1"/>
  <c r="P77" i="5"/>
  <c r="G81" i="5"/>
  <c r="K83" i="5"/>
  <c r="E106" i="5"/>
  <c r="D106" i="5" s="1"/>
  <c r="Q75" i="5"/>
  <c r="L53" i="5"/>
  <c r="I110" i="6"/>
  <c r="P68" i="5"/>
  <c r="G53" i="5"/>
  <c r="E98" i="6"/>
  <c r="F72" i="6"/>
  <c r="N61" i="5"/>
  <c r="D61" i="5"/>
  <c r="I46" i="5"/>
  <c r="I102" i="6"/>
  <c r="I55" i="5"/>
  <c r="N55" i="5"/>
  <c r="O43" i="5"/>
  <c r="N45" i="5"/>
  <c r="P80" i="5"/>
  <c r="P24" i="5" s="1"/>
  <c r="N99" i="6"/>
  <c r="P70" i="5"/>
  <c r="J43" i="5"/>
  <c r="E40" i="5"/>
  <c r="D40" i="5" s="1"/>
  <c r="F39" i="5"/>
  <c r="D66" i="5"/>
  <c r="I56" i="5"/>
  <c r="E49" i="5"/>
  <c r="G141" i="3"/>
  <c r="G140" i="3"/>
  <c r="G137" i="3" s="1"/>
  <c r="O94" i="3"/>
  <c r="N146" i="3"/>
  <c r="E169" i="3"/>
  <c r="F117" i="3"/>
  <c r="H138" i="3"/>
  <c r="H137" i="3" s="1"/>
  <c r="O120" i="3"/>
  <c r="I177" i="3"/>
  <c r="J125" i="3"/>
  <c r="I125" i="3" s="1"/>
  <c r="Q72" i="5"/>
  <c r="P108" i="3"/>
  <c r="H142" i="3"/>
  <c r="I175" i="3"/>
  <c r="D175" i="3" s="1"/>
  <c r="J123" i="3"/>
  <c r="I123" i="3" s="1"/>
  <c r="J100" i="3"/>
  <c r="E146" i="3"/>
  <c r="E20" i="10" s="1"/>
  <c r="H118" i="3"/>
  <c r="M139" i="3"/>
  <c r="J112" i="3"/>
  <c r="I112" i="3" s="1"/>
  <c r="I104" i="3"/>
  <c r="N102" i="3"/>
  <c r="O101" i="3"/>
  <c r="K25" i="3"/>
  <c r="L29" i="3"/>
  <c r="L12" i="3"/>
  <c r="L28" i="3"/>
  <c r="D16" i="3"/>
  <c r="G29" i="3"/>
  <c r="E45" i="6"/>
  <c r="I54" i="6"/>
  <c r="J53" i="6"/>
  <c r="K43" i="5"/>
  <c r="K38" i="5" s="1"/>
  <c r="E55" i="5"/>
  <c r="D55" i="5" s="1"/>
  <c r="E189" i="3"/>
  <c r="D189" i="3" s="1"/>
  <c r="F141" i="3"/>
  <c r="E76" i="6"/>
  <c r="M53" i="6"/>
  <c r="P90" i="6"/>
  <c r="Q78" i="6"/>
  <c r="L50" i="6"/>
  <c r="D57" i="6"/>
  <c r="N57" i="6"/>
  <c r="G59" i="6"/>
  <c r="F43" i="6"/>
  <c r="E43" i="6" s="1"/>
  <c r="E44" i="6"/>
  <c r="D44" i="6" s="1"/>
  <c r="N64" i="6"/>
  <c r="F53" i="6"/>
  <c r="E53" i="6" s="1"/>
  <c r="E54" i="6"/>
  <c r="L39" i="6"/>
  <c r="O50" i="6"/>
  <c r="I45" i="6"/>
  <c r="K39" i="6"/>
  <c r="K38" i="6" s="1"/>
  <c r="F112" i="6"/>
  <c r="F89" i="6" s="1"/>
  <c r="E112" i="5"/>
  <c r="L105" i="6"/>
  <c r="L80" i="6" s="1"/>
  <c r="L78" i="6" s="1"/>
  <c r="L80" i="5"/>
  <c r="J115" i="6"/>
  <c r="I115" i="6" s="1"/>
  <c r="I115" i="5"/>
  <c r="O112" i="6"/>
  <c r="O89" i="6" s="1"/>
  <c r="D112" i="5"/>
  <c r="N112" i="5"/>
  <c r="O104" i="6"/>
  <c r="N104" i="5"/>
  <c r="I49" i="6"/>
  <c r="I64" i="6"/>
  <c r="D64" i="6" s="1"/>
  <c r="F111" i="6"/>
  <c r="E111" i="6" s="1"/>
  <c r="E111" i="5"/>
  <c r="F103" i="6"/>
  <c r="E103" i="5"/>
  <c r="D103" i="5" s="1"/>
  <c r="F77" i="5"/>
  <c r="O89" i="5"/>
  <c r="N89" i="5" s="1"/>
  <c r="O110" i="6"/>
  <c r="O86" i="6" s="1"/>
  <c r="D110" i="5"/>
  <c r="N110" i="5"/>
  <c r="I98" i="5"/>
  <c r="D98" i="5" s="1"/>
  <c r="J104" i="6"/>
  <c r="I104" i="5"/>
  <c r="L89" i="5"/>
  <c r="K100" i="6"/>
  <c r="I100" i="5"/>
  <c r="D100" i="5" s="1"/>
  <c r="K74" i="5"/>
  <c r="H95" i="6"/>
  <c r="H68" i="6" s="1"/>
  <c r="H68" i="5"/>
  <c r="H50" i="5"/>
  <c r="L77" i="5"/>
  <c r="P82" i="5"/>
  <c r="M43" i="5"/>
  <c r="P79" i="5"/>
  <c r="E106" i="6"/>
  <c r="L69" i="5"/>
  <c r="L67" i="5" s="1"/>
  <c r="E54" i="5"/>
  <c r="F53" i="5"/>
  <c r="E53" i="5" s="1"/>
  <c r="O92" i="5"/>
  <c r="N92" i="5" s="1"/>
  <c r="H43" i="5"/>
  <c r="F107" i="6"/>
  <c r="E107" i="6" s="1"/>
  <c r="E107" i="5"/>
  <c r="D107" i="5" s="1"/>
  <c r="F83" i="5"/>
  <c r="O86" i="5"/>
  <c r="N86" i="5" s="1"/>
  <c r="H73" i="5"/>
  <c r="L24" i="5"/>
  <c r="I52" i="5"/>
  <c r="P75" i="5"/>
  <c r="J70" i="5"/>
  <c r="F70" i="5"/>
  <c r="N58" i="5"/>
  <c r="E42" i="5"/>
  <c r="D117" i="5"/>
  <c r="D116" i="5" s="1"/>
  <c r="N49" i="5"/>
  <c r="D49" i="5"/>
  <c r="I45" i="5"/>
  <c r="D45" i="5" s="1"/>
  <c r="Q141" i="3"/>
  <c r="Q140" i="3"/>
  <c r="I182" i="3"/>
  <c r="D182" i="3" s="1"/>
  <c r="I178" i="3"/>
  <c r="J126" i="3"/>
  <c r="I126" i="3" s="1"/>
  <c r="N159" i="3"/>
  <c r="D159" i="3"/>
  <c r="I174" i="3"/>
  <c r="J122" i="3"/>
  <c r="D163" i="3"/>
  <c r="N163" i="3"/>
  <c r="E120" i="3"/>
  <c r="N169" i="3"/>
  <c r="D169" i="3"/>
  <c r="O117" i="3"/>
  <c r="N117" i="3" s="1"/>
  <c r="F95" i="3"/>
  <c r="E95" i="3" s="1"/>
  <c r="E147" i="3"/>
  <c r="E11" i="10" s="1"/>
  <c r="E10" i="10" s="1"/>
  <c r="E29" i="10" s="1"/>
  <c r="G96" i="3"/>
  <c r="E98" i="3"/>
  <c r="E44" i="5"/>
  <c r="G43" i="5"/>
  <c r="M138" i="3"/>
  <c r="J117" i="3"/>
  <c r="I117" i="3" s="1"/>
  <c r="I169" i="3"/>
  <c r="G93" i="3"/>
  <c r="G14" i="3"/>
  <c r="F142" i="3"/>
  <c r="E142" i="3" s="1"/>
  <c r="N149" i="3"/>
  <c r="M101" i="3"/>
  <c r="N52" i="3"/>
  <c r="D52" i="3"/>
  <c r="D20" i="3" s="1"/>
  <c r="P118" i="3"/>
  <c r="I107" i="3"/>
  <c r="G101" i="3"/>
  <c r="F28" i="3"/>
  <c r="M28" i="3"/>
  <c r="D65" i="3"/>
  <c r="N65" i="3"/>
  <c r="M29" i="3"/>
  <c r="Q43" i="5"/>
  <c r="G39" i="5"/>
  <c r="G38" i="5" s="1"/>
  <c r="E157" i="3"/>
  <c r="E105" i="3" s="1"/>
  <c r="F105" i="3"/>
  <c r="K85" i="6"/>
  <c r="G85" i="6"/>
  <c r="Q85" i="6"/>
  <c r="F85" i="6"/>
  <c r="P85" i="6"/>
  <c r="M85" i="6"/>
  <c r="L85" i="6"/>
  <c r="J85" i="6"/>
  <c r="I85" i="6" s="1"/>
  <c r="H85" i="6"/>
  <c r="D130" i="6"/>
  <c r="D116" i="6" s="1"/>
  <c r="E65" i="7"/>
  <c r="E78" i="7"/>
  <c r="P73" i="6"/>
  <c r="P71" i="6" s="1"/>
  <c r="H73" i="6"/>
  <c r="L73" i="6"/>
  <c r="J73" i="6"/>
  <c r="G73" i="6"/>
  <c r="F73" i="6"/>
  <c r="Q73" i="6"/>
  <c r="O73" i="6"/>
  <c r="M73" i="6"/>
  <c r="K73" i="6"/>
  <c r="I76" i="6"/>
  <c r="G90" i="6"/>
  <c r="E49" i="6"/>
  <c r="D49" i="6" s="1"/>
  <c r="H71" i="6"/>
  <c r="M50" i="6"/>
  <c r="P53" i="6"/>
  <c r="O59" i="6"/>
  <c r="D60" i="6"/>
  <c r="N60" i="6"/>
  <c r="N65" i="6"/>
  <c r="Q24" i="6"/>
  <c r="N58" i="6"/>
  <c r="F62" i="6"/>
  <c r="E63" i="6"/>
  <c r="L24" i="6"/>
  <c r="H43" i="6"/>
  <c r="K53" i="6"/>
  <c r="K62" i="6"/>
  <c r="G111" i="6"/>
  <c r="G88" i="6" s="1"/>
  <c r="G88" i="5"/>
  <c r="G87" i="5" s="1"/>
  <c r="F104" i="6"/>
  <c r="E104" i="5"/>
  <c r="D104" i="5" s="1"/>
  <c r="F113" i="6"/>
  <c r="E113" i="5"/>
  <c r="D113" i="5" s="1"/>
  <c r="H112" i="6"/>
  <c r="H89" i="6" s="1"/>
  <c r="H89" i="5"/>
  <c r="E89" i="5" s="1"/>
  <c r="I47" i="6"/>
  <c r="D47" i="6" s="1"/>
  <c r="I65" i="6"/>
  <c r="D65" i="6" s="1"/>
  <c r="N96" i="6"/>
  <c r="K89" i="5"/>
  <c r="I89" i="5" s="1"/>
  <c r="O109" i="6"/>
  <c r="O85" i="6" s="1"/>
  <c r="N109" i="5"/>
  <c r="O101" i="6"/>
  <c r="D101" i="5"/>
  <c r="N101" i="5"/>
  <c r="N95" i="6"/>
  <c r="K108" i="6"/>
  <c r="I108" i="5"/>
  <c r="O100" i="6"/>
  <c r="N100" i="5"/>
  <c r="P99" i="6"/>
  <c r="P73" i="5"/>
  <c r="N73" i="5" s="1"/>
  <c r="L79" i="5"/>
  <c r="L82" i="5"/>
  <c r="D65" i="5"/>
  <c r="N65" i="5"/>
  <c r="O77" i="5"/>
  <c r="N77" i="5" s="1"/>
  <c r="M78" i="5"/>
  <c r="Q74" i="5"/>
  <c r="M89" i="5"/>
  <c r="M87" i="5" s="1"/>
  <c r="E56" i="5"/>
  <c r="D56" i="5" s="1"/>
  <c r="E86" i="5"/>
  <c r="Q73" i="5"/>
  <c r="L84" i="5"/>
  <c r="Q84" i="5"/>
  <c r="H84" i="5"/>
  <c r="P84" i="5"/>
  <c r="G84" i="5"/>
  <c r="M84" i="5"/>
  <c r="K84" i="5"/>
  <c r="J84" i="5"/>
  <c r="O84" i="5"/>
  <c r="F84" i="5"/>
  <c r="I51" i="5"/>
  <c r="Q77" i="5"/>
  <c r="L62" i="5"/>
  <c r="I62" i="5" s="1"/>
  <c r="I57" i="5"/>
  <c r="K70" i="5"/>
  <c r="I58" i="5"/>
  <c r="D58" i="5" s="1"/>
  <c r="L39" i="5"/>
  <c r="L38" i="5" s="1"/>
  <c r="H62" i="5"/>
  <c r="F62" i="5"/>
  <c r="E62" i="5" s="1"/>
  <c r="E63" i="5"/>
  <c r="D63" i="5" s="1"/>
  <c r="K53" i="5"/>
  <c r="H140" i="3"/>
  <c r="H141" i="3"/>
  <c r="M142" i="3"/>
  <c r="H93" i="3"/>
  <c r="H14" i="3"/>
  <c r="I183" i="3"/>
  <c r="D183" i="3" s="1"/>
  <c r="J131" i="3"/>
  <c r="I131" i="3" s="1"/>
  <c r="I149" i="3"/>
  <c r="J97" i="3"/>
  <c r="M114" i="3"/>
  <c r="I44" i="5"/>
  <c r="H72" i="5"/>
  <c r="H71" i="5" s="1"/>
  <c r="N180" i="3"/>
  <c r="H70" i="5"/>
  <c r="I187" i="3"/>
  <c r="J135" i="3"/>
  <c r="I135" i="3" s="1"/>
  <c r="E178" i="3"/>
  <c r="Q142" i="3"/>
  <c r="E172" i="3"/>
  <c r="D172" i="3" s="1"/>
  <c r="G142" i="3"/>
  <c r="N96" i="3"/>
  <c r="N34" i="3"/>
  <c r="G118" i="3"/>
  <c r="F139" i="3"/>
  <c r="E139" i="3" s="1"/>
  <c r="Q139" i="3"/>
  <c r="P101" i="3"/>
  <c r="D188" i="3"/>
  <c r="D43" i="3"/>
  <c r="N43" i="3"/>
  <c r="Q25" i="3"/>
  <c r="H25" i="3"/>
  <c r="I48" i="6"/>
  <c r="N70" i="5"/>
  <c r="O67" i="5"/>
  <c r="J137" i="3"/>
  <c r="I137" i="3" s="1"/>
  <c r="I138" i="3"/>
  <c r="F143" i="3"/>
  <c r="E143" i="3" s="1"/>
  <c r="K78" i="6"/>
  <c r="L90" i="6"/>
  <c r="N91" i="6"/>
  <c r="D71" i="6"/>
  <c r="E51" i="6"/>
  <c r="D51" i="6" s="1"/>
  <c r="F50" i="6"/>
  <c r="E50" i="6" s="1"/>
  <c r="N49" i="6"/>
  <c r="N41" i="6"/>
  <c r="D41" i="6"/>
  <c r="H59" i="6"/>
  <c r="D66" i="6"/>
  <c r="D42" i="6"/>
  <c r="N42" i="6"/>
  <c r="Q62" i="6"/>
  <c r="G39" i="6"/>
  <c r="G62" i="6"/>
  <c r="P24" i="6"/>
  <c r="P39" i="6"/>
  <c r="P38" i="6" s="1"/>
  <c r="E56" i="6"/>
  <c r="D56" i="6" s="1"/>
  <c r="L62" i="6"/>
  <c r="N51" i="6"/>
  <c r="D45" i="6"/>
  <c r="N45" i="6"/>
  <c r="M43" i="6"/>
  <c r="K24" i="6"/>
  <c r="O105" i="6"/>
  <c r="D105" i="5"/>
  <c r="N105" i="5"/>
  <c r="O97" i="6"/>
  <c r="D97" i="5"/>
  <c r="N97" i="5"/>
  <c r="I44" i="6"/>
  <c r="J43" i="6"/>
  <c r="I43" i="6" s="1"/>
  <c r="I55" i="6"/>
  <c r="J111" i="6"/>
  <c r="I111" i="6" s="1"/>
  <c r="J88" i="5"/>
  <c r="I111" i="5"/>
  <c r="D111" i="5" s="1"/>
  <c r="J103" i="6"/>
  <c r="I103" i="5"/>
  <c r="P110" i="6"/>
  <c r="P86" i="6" s="1"/>
  <c r="P86" i="5"/>
  <c r="O102" i="6"/>
  <c r="D102" i="5"/>
  <c r="N102" i="5"/>
  <c r="K96" i="6"/>
  <c r="K69" i="5"/>
  <c r="F109" i="6"/>
  <c r="E109" i="6" s="1"/>
  <c r="E109" i="5"/>
  <c r="D109" i="5" s="1"/>
  <c r="F101" i="6"/>
  <c r="E101" i="5"/>
  <c r="H83" i="5"/>
  <c r="O108" i="6"/>
  <c r="D108" i="5"/>
  <c r="N108" i="5"/>
  <c r="L95" i="6"/>
  <c r="I95" i="5"/>
  <c r="F80" i="5"/>
  <c r="E80" i="5" s="1"/>
  <c r="O79" i="5"/>
  <c r="J81" i="5"/>
  <c r="I82" i="5"/>
  <c r="M62" i="5"/>
  <c r="L74" i="5"/>
  <c r="D107" i="6"/>
  <c r="N107" i="6"/>
  <c r="H59" i="5"/>
  <c r="N115" i="5"/>
  <c r="J107" i="6"/>
  <c r="I107" i="6" s="1"/>
  <c r="I107" i="5"/>
  <c r="J83" i="5"/>
  <c r="I83" i="5" s="1"/>
  <c r="M73" i="5"/>
  <c r="O74" i="5"/>
  <c r="E48" i="5"/>
  <c r="D48" i="5" s="1"/>
  <c r="L43" i="5"/>
  <c r="O53" i="5"/>
  <c r="L70" i="5"/>
  <c r="M39" i="5"/>
  <c r="H53" i="5"/>
  <c r="N60" i="5"/>
  <c r="P59" i="5"/>
  <c r="N59" i="5" s="1"/>
  <c r="I42" i="5"/>
  <c r="F59" i="5"/>
  <c r="E59" i="5" s="1"/>
  <c r="D59" i="5" s="1"/>
  <c r="E60" i="5"/>
  <c r="D60" i="5" s="1"/>
  <c r="M141" i="3"/>
  <c r="M140" i="3"/>
  <c r="E41" i="5"/>
  <c r="D41" i="5" s="1"/>
  <c r="N41" i="5"/>
  <c r="P94" i="3"/>
  <c r="H114" i="3"/>
  <c r="N162" i="3"/>
  <c r="M121" i="3"/>
  <c r="K72" i="5"/>
  <c r="I72" i="5" s="1"/>
  <c r="Q50" i="5"/>
  <c r="E174" i="3"/>
  <c r="D174" i="3" s="1"/>
  <c r="Q108" i="3"/>
  <c r="O95" i="3"/>
  <c r="N95" i="3" s="1"/>
  <c r="N147" i="3"/>
  <c r="D147" i="3"/>
  <c r="F138" i="3"/>
  <c r="I140" i="3"/>
  <c r="E177" i="3"/>
  <c r="F125" i="3"/>
  <c r="E125" i="3" s="1"/>
  <c r="N142" i="3"/>
  <c r="I103" i="3"/>
  <c r="F119" i="3"/>
  <c r="N97" i="3"/>
  <c r="E110" i="3"/>
  <c r="I133" i="3"/>
  <c r="E158" i="3"/>
  <c r="E106" i="3" s="1"/>
  <c r="H101" i="3"/>
  <c r="D15" i="2"/>
  <c r="Q28" i="3"/>
  <c r="G28" i="3"/>
  <c r="N85" i="6" l="1"/>
  <c r="E89" i="6"/>
  <c r="N89" i="6"/>
  <c r="G87" i="6"/>
  <c r="G66" i="6" s="1"/>
  <c r="N86" i="6"/>
  <c r="G66" i="5"/>
  <c r="P87" i="6"/>
  <c r="E93" i="3"/>
  <c r="I105" i="6"/>
  <c r="J80" i="6"/>
  <c r="E88" i="6"/>
  <c r="F87" i="6"/>
  <c r="J114" i="3"/>
  <c r="I114" i="3" s="1"/>
  <c r="I115" i="3"/>
  <c r="E91" i="5"/>
  <c r="E90" i="5" s="1"/>
  <c r="F90" i="5"/>
  <c r="I105" i="3"/>
  <c r="L71" i="6"/>
  <c r="N53" i="5"/>
  <c r="L68" i="6"/>
  <c r="I95" i="6"/>
  <c r="G38" i="6"/>
  <c r="N101" i="6"/>
  <c r="O75" i="6"/>
  <c r="E104" i="6"/>
  <c r="F79" i="6"/>
  <c r="N59" i="6"/>
  <c r="E77" i="5"/>
  <c r="L38" i="6"/>
  <c r="J99" i="3"/>
  <c r="I99" i="3" s="1"/>
  <c r="I100" i="3"/>
  <c r="Q71" i="5"/>
  <c r="Q66" i="5" s="1"/>
  <c r="E117" i="3"/>
  <c r="F114" i="3"/>
  <c r="E114" i="3" s="1"/>
  <c r="E39" i="5"/>
  <c r="F38" i="5"/>
  <c r="J38" i="6"/>
  <c r="I39" i="6"/>
  <c r="M38" i="6"/>
  <c r="N39" i="6"/>
  <c r="O38" i="6"/>
  <c r="J81" i="6"/>
  <c r="I81" i="6" s="1"/>
  <c r="I82" i="6"/>
  <c r="Q137" i="3"/>
  <c r="N75" i="5"/>
  <c r="Q38" i="6"/>
  <c r="I86" i="5"/>
  <c r="H87" i="6"/>
  <c r="I53" i="5"/>
  <c r="D53" i="5" s="1"/>
  <c r="G90" i="5"/>
  <c r="I75" i="5"/>
  <c r="E109" i="3"/>
  <c r="F108" i="3"/>
  <c r="N76" i="5"/>
  <c r="E140" i="3"/>
  <c r="J96" i="3"/>
  <c r="I96" i="3" s="1"/>
  <c r="I97" i="3"/>
  <c r="E34" i="10"/>
  <c r="E70" i="5"/>
  <c r="I104" i="6"/>
  <c r="J79" i="6"/>
  <c r="E141" i="3"/>
  <c r="I53" i="6"/>
  <c r="D53" i="6" s="1"/>
  <c r="I15" i="3"/>
  <c r="D37" i="3"/>
  <c r="D15" i="3" s="1"/>
  <c r="I108" i="3"/>
  <c r="J38" i="5"/>
  <c r="I39" i="5"/>
  <c r="E88" i="5"/>
  <c r="N53" i="6"/>
  <c r="E37" i="9"/>
  <c r="N109" i="3"/>
  <c r="O108" i="3"/>
  <c r="D157" i="3"/>
  <c r="D99" i="5"/>
  <c r="L87" i="5"/>
  <c r="H24" i="6"/>
  <c r="K87" i="6"/>
  <c r="H90" i="5"/>
  <c r="M71" i="5"/>
  <c r="M66" i="5" s="1"/>
  <c r="I77" i="5"/>
  <c r="E69" i="5"/>
  <c r="N102" i="6"/>
  <c r="D102" i="6"/>
  <c r="O76" i="6"/>
  <c r="N100" i="6"/>
  <c r="O74" i="6"/>
  <c r="M25" i="3"/>
  <c r="I122" i="3"/>
  <c r="J121" i="3"/>
  <c r="M38" i="5"/>
  <c r="I92" i="5"/>
  <c r="E62" i="6"/>
  <c r="D62" i="6" s="1"/>
  <c r="N73" i="6"/>
  <c r="M137" i="3"/>
  <c r="I70" i="5"/>
  <c r="J67" i="5"/>
  <c r="P78" i="5"/>
  <c r="H67" i="5"/>
  <c r="H66" i="5" s="1"/>
  <c r="E103" i="6"/>
  <c r="F77" i="6"/>
  <c r="L25" i="3"/>
  <c r="F71" i="5"/>
  <c r="E71" i="5" s="1"/>
  <c r="D111" i="6"/>
  <c r="N111" i="6"/>
  <c r="F83" i="6"/>
  <c r="H69" i="6"/>
  <c r="E96" i="6"/>
  <c r="D96" i="6" s="1"/>
  <c r="D46" i="5"/>
  <c r="E43" i="5"/>
  <c r="D43" i="5" s="1"/>
  <c r="N98" i="6"/>
  <c r="D98" i="6"/>
  <c r="O72" i="6"/>
  <c r="D161" i="3"/>
  <c r="L71" i="5"/>
  <c r="N105" i="3"/>
  <c r="E97" i="3"/>
  <c r="F96" i="3"/>
  <c r="E96" i="3" s="1"/>
  <c r="H38" i="5"/>
  <c r="H87" i="5"/>
  <c r="E87" i="5" s="1"/>
  <c r="N114" i="6"/>
  <c r="O92" i="6"/>
  <c r="D48" i="6"/>
  <c r="J88" i="6"/>
  <c r="M87" i="6"/>
  <c r="Q81" i="5"/>
  <c r="P38" i="5"/>
  <c r="N38" i="5" s="1"/>
  <c r="D51" i="5"/>
  <c r="I91" i="5"/>
  <c r="I90" i="5" s="1"/>
  <c r="J90" i="5"/>
  <c r="I101" i="6"/>
  <c r="J75" i="6"/>
  <c r="M71" i="6"/>
  <c r="F93" i="6"/>
  <c r="F78" i="5"/>
  <c r="E78" i="5" s="1"/>
  <c r="N24" i="5"/>
  <c r="N74" i="5"/>
  <c r="P67" i="5"/>
  <c r="N68" i="5"/>
  <c r="E104" i="3"/>
  <c r="D156" i="3"/>
  <c r="N105" i="6"/>
  <c r="D105" i="6"/>
  <c r="O80" i="6"/>
  <c r="P93" i="3"/>
  <c r="P14" i="3"/>
  <c r="P28" i="3"/>
  <c r="N108" i="6"/>
  <c r="O84" i="6"/>
  <c r="K67" i="5"/>
  <c r="I103" i="6"/>
  <c r="J77" i="6"/>
  <c r="L81" i="5"/>
  <c r="I81" i="5" s="1"/>
  <c r="I108" i="6"/>
  <c r="D108" i="6" s="1"/>
  <c r="K84" i="6"/>
  <c r="N109" i="6"/>
  <c r="D109" i="6"/>
  <c r="H67" i="6"/>
  <c r="H66" i="6" s="1"/>
  <c r="D104" i="6"/>
  <c r="N104" i="6"/>
  <c r="O79" i="6"/>
  <c r="E72" i="5"/>
  <c r="I43" i="5"/>
  <c r="E72" i="6"/>
  <c r="I69" i="5"/>
  <c r="E85" i="5"/>
  <c r="Q67" i="6"/>
  <c r="P66" i="6"/>
  <c r="P81" i="6"/>
  <c r="P25" i="3"/>
  <c r="E68" i="5"/>
  <c r="F67" i="5"/>
  <c r="J71" i="6"/>
  <c r="E39" i="6"/>
  <c r="D39" i="6" s="1"/>
  <c r="F38" i="6"/>
  <c r="D149" i="3"/>
  <c r="D106" i="6"/>
  <c r="N106" i="6"/>
  <c r="M66" i="6"/>
  <c r="L87" i="6"/>
  <c r="D52" i="5"/>
  <c r="K90" i="5"/>
  <c r="I59" i="6"/>
  <c r="H38" i="6"/>
  <c r="I50" i="6"/>
  <c r="N122" i="3"/>
  <c r="O121" i="3"/>
  <c r="N121" i="3" s="1"/>
  <c r="N80" i="5"/>
  <c r="G92" i="3"/>
  <c r="G26" i="3" s="1"/>
  <c r="I85" i="5"/>
  <c r="N67" i="5"/>
  <c r="F137" i="3"/>
  <c r="E137" i="3" s="1"/>
  <c r="E138" i="3"/>
  <c r="K69" i="6"/>
  <c r="I96" i="6"/>
  <c r="E84" i="5"/>
  <c r="L78" i="5"/>
  <c r="L66" i="5" s="1"/>
  <c r="E73" i="6"/>
  <c r="I74" i="5"/>
  <c r="E112" i="6"/>
  <c r="D146" i="3"/>
  <c r="N85" i="5"/>
  <c r="E114" i="6"/>
  <c r="D114" i="6" s="1"/>
  <c r="F92" i="6"/>
  <c r="N82" i="6"/>
  <c r="O81" i="6"/>
  <c r="N81" i="6" s="1"/>
  <c r="I113" i="6"/>
  <c r="J91" i="6"/>
  <c r="F101" i="3"/>
  <c r="I95" i="3"/>
  <c r="J93" i="3"/>
  <c r="D95" i="5"/>
  <c r="D115" i="5"/>
  <c r="I97" i="6"/>
  <c r="J70" i="6"/>
  <c r="O88" i="6"/>
  <c r="E59" i="6"/>
  <c r="D59" i="6" s="1"/>
  <c r="I28" i="3"/>
  <c r="J101" i="3"/>
  <c r="I102" i="3"/>
  <c r="F24" i="5"/>
  <c r="E50" i="5"/>
  <c r="D50" i="5" s="1"/>
  <c r="I93" i="5"/>
  <c r="N88" i="5"/>
  <c r="E28" i="3"/>
  <c r="N103" i="6"/>
  <c r="D103" i="6"/>
  <c r="O77" i="6"/>
  <c r="I114" i="6"/>
  <c r="J92" i="6"/>
  <c r="K78" i="5"/>
  <c r="I78" i="5" s="1"/>
  <c r="N84" i="5"/>
  <c r="E85" i="6"/>
  <c r="D44" i="5"/>
  <c r="D42" i="5"/>
  <c r="N94" i="3"/>
  <c r="O93" i="3"/>
  <c r="O14" i="3"/>
  <c r="N14" i="3" s="1"/>
  <c r="O28" i="3"/>
  <c r="N43" i="5"/>
  <c r="I62" i="6"/>
  <c r="N62" i="6"/>
  <c r="F81" i="6"/>
  <c r="E81" i="6" s="1"/>
  <c r="E82" i="6"/>
  <c r="J89" i="6"/>
  <c r="E95" i="6"/>
  <c r="D95" i="6" s="1"/>
  <c r="F68" i="6"/>
  <c r="E29" i="3"/>
  <c r="F25" i="3"/>
  <c r="E81" i="5"/>
  <c r="I80" i="5"/>
  <c r="J24" i="5"/>
  <c r="I24" i="5" s="1"/>
  <c r="M92" i="3"/>
  <c r="M26" i="3" s="1"/>
  <c r="D31" i="3"/>
  <c r="D12" i="3" s="1"/>
  <c r="I12" i="3"/>
  <c r="F121" i="3"/>
  <c r="E121" i="3" s="1"/>
  <c r="N91" i="5"/>
  <c r="O90" i="5"/>
  <c r="K81" i="5"/>
  <c r="Q92" i="3"/>
  <c r="J93" i="6"/>
  <c r="O114" i="3"/>
  <c r="N114" i="3" s="1"/>
  <c r="K121" i="3"/>
  <c r="K92" i="3" s="1"/>
  <c r="O71" i="5"/>
  <c r="D11" i="2"/>
  <c r="F118" i="3"/>
  <c r="E118" i="3" s="1"/>
  <c r="E119" i="3"/>
  <c r="N79" i="5"/>
  <c r="O78" i="5"/>
  <c r="N78" i="5" s="1"/>
  <c r="I88" i="5"/>
  <c r="J87" i="5"/>
  <c r="K71" i="5"/>
  <c r="I71" i="5" s="1"/>
  <c r="E101" i="6"/>
  <c r="D101" i="6" s="1"/>
  <c r="F75" i="6"/>
  <c r="F71" i="6" s="1"/>
  <c r="E71" i="6" s="1"/>
  <c r="N97" i="6"/>
  <c r="O70" i="6"/>
  <c r="D34" i="3"/>
  <c r="D13" i="3" s="1"/>
  <c r="D178" i="3"/>
  <c r="H92" i="3"/>
  <c r="I84" i="5"/>
  <c r="E113" i="6"/>
  <c r="D113" i="6" s="1"/>
  <c r="F91" i="6"/>
  <c r="I73" i="6"/>
  <c r="E83" i="5"/>
  <c r="D54" i="5"/>
  <c r="P81" i="5"/>
  <c r="I100" i="6"/>
  <c r="D100" i="6" s="1"/>
  <c r="K74" i="6"/>
  <c r="K71" i="6" s="1"/>
  <c r="N110" i="6"/>
  <c r="D110" i="6"/>
  <c r="D112" i="6"/>
  <c r="N112" i="6"/>
  <c r="D50" i="6"/>
  <c r="N50" i="6"/>
  <c r="G25" i="3"/>
  <c r="N101" i="3"/>
  <c r="G24" i="5"/>
  <c r="N120" i="3"/>
  <c r="O118" i="3"/>
  <c r="N118" i="3" s="1"/>
  <c r="J83" i="6"/>
  <c r="Q81" i="6"/>
  <c r="E105" i="6"/>
  <c r="F80" i="6"/>
  <c r="P71" i="5"/>
  <c r="Q38" i="5"/>
  <c r="E73" i="5"/>
  <c r="N82" i="5"/>
  <c r="O81" i="5"/>
  <c r="N43" i="6"/>
  <c r="D43" i="6"/>
  <c r="I79" i="5"/>
  <c r="D57" i="5"/>
  <c r="E82" i="5"/>
  <c r="N62" i="5"/>
  <c r="D62" i="5"/>
  <c r="Q71" i="6"/>
  <c r="Q87" i="6"/>
  <c r="E86" i="6"/>
  <c r="E97" i="6"/>
  <c r="D97" i="6" s="1"/>
  <c r="F70" i="6"/>
  <c r="J25" i="3"/>
  <c r="I29" i="3"/>
  <c r="N93" i="5"/>
  <c r="P90" i="5"/>
  <c r="O87" i="5"/>
  <c r="N87" i="5" s="1"/>
  <c r="N39" i="5"/>
  <c r="K26" i="3" l="1"/>
  <c r="I101" i="3"/>
  <c r="I88" i="6"/>
  <c r="J87" i="6"/>
  <c r="I87" i="6" s="1"/>
  <c r="E108" i="3"/>
  <c r="I91" i="6"/>
  <c r="J90" i="6"/>
  <c r="N38" i="6"/>
  <c r="N74" i="6"/>
  <c r="E80" i="6"/>
  <c r="F24" i="6"/>
  <c r="E24" i="6" s="1"/>
  <c r="H26" i="3"/>
  <c r="Q26" i="3"/>
  <c r="D29" i="3"/>
  <c r="D23" i="3" s="1"/>
  <c r="J66" i="5"/>
  <c r="I67" i="5"/>
  <c r="I66" i="5" s="1"/>
  <c r="E38" i="5"/>
  <c r="D38" i="5" s="1"/>
  <c r="D39" i="5"/>
  <c r="F92" i="3"/>
  <c r="O66" i="5"/>
  <c r="N66" i="5" s="1"/>
  <c r="K67" i="6"/>
  <c r="K66" i="6" s="1"/>
  <c r="I69" i="6"/>
  <c r="I77" i="6"/>
  <c r="P92" i="3"/>
  <c r="E93" i="6"/>
  <c r="N92" i="6"/>
  <c r="O90" i="6"/>
  <c r="N90" i="6" s="1"/>
  <c r="I121" i="3"/>
  <c r="I38" i="5"/>
  <c r="J78" i="6"/>
  <c r="I78" i="6" s="1"/>
  <c r="I79" i="6"/>
  <c r="E75" i="6"/>
  <c r="I93" i="6"/>
  <c r="N93" i="3"/>
  <c r="O92" i="3"/>
  <c r="E25" i="3"/>
  <c r="I87" i="5"/>
  <c r="I92" i="6"/>
  <c r="I25" i="3"/>
  <c r="N81" i="5"/>
  <c r="F67" i="6"/>
  <c r="E68" i="6"/>
  <c r="N88" i="6"/>
  <c r="O87" i="6"/>
  <c r="N87" i="6" s="1"/>
  <c r="E92" i="6"/>
  <c r="E38" i="6"/>
  <c r="D38" i="6" s="1"/>
  <c r="N108" i="3"/>
  <c r="E70" i="6"/>
  <c r="I83" i="6"/>
  <c r="I74" i="6"/>
  <c r="E91" i="6"/>
  <c r="F90" i="6"/>
  <c r="N70" i="6"/>
  <c r="O67" i="6"/>
  <c r="N71" i="5"/>
  <c r="N90" i="5"/>
  <c r="N77" i="6"/>
  <c r="I70" i="6"/>
  <c r="J67" i="6"/>
  <c r="J92" i="3"/>
  <c r="I93" i="3"/>
  <c r="I71" i="6"/>
  <c r="Q66" i="6"/>
  <c r="K66" i="5"/>
  <c r="P66" i="5"/>
  <c r="I75" i="6"/>
  <c r="N76" i="6"/>
  <c r="N25" i="3"/>
  <c r="I38" i="6"/>
  <c r="F78" i="6"/>
  <c r="E78" i="6" s="1"/>
  <c r="E79" i="6"/>
  <c r="E87" i="6"/>
  <c r="I89" i="6"/>
  <c r="E24" i="5"/>
  <c r="D24" i="5" s="1"/>
  <c r="E67" i="5"/>
  <c r="E66" i="5" s="1"/>
  <c r="F66" i="5"/>
  <c r="N84" i="6"/>
  <c r="E69" i="6"/>
  <c r="E77" i="6"/>
  <c r="N28" i="3"/>
  <c r="D28" i="3"/>
  <c r="O78" i="6"/>
  <c r="N78" i="6" s="1"/>
  <c r="N79" i="6"/>
  <c r="I84" i="6"/>
  <c r="E101" i="3"/>
  <c r="N80" i="6"/>
  <c r="O24" i="6"/>
  <c r="N72" i="6"/>
  <c r="O71" i="6"/>
  <c r="N71" i="6" s="1"/>
  <c r="E83" i="6"/>
  <c r="E36" i="9"/>
  <c r="N75" i="6"/>
  <c r="L67" i="6"/>
  <c r="L66" i="6" s="1"/>
  <c r="I68" i="6"/>
  <c r="I80" i="6"/>
  <c r="J24" i="6"/>
  <c r="I24" i="6" s="1"/>
  <c r="I92" i="3" l="1"/>
  <c r="J26" i="3"/>
  <c r="N92" i="3"/>
  <c r="O26" i="3"/>
  <c r="E92" i="3"/>
  <c r="F26" i="3"/>
  <c r="N67" i="6"/>
  <c r="O66" i="6"/>
  <c r="N66" i="6" s="1"/>
  <c r="P26" i="3"/>
  <c r="I90" i="6"/>
  <c r="J66" i="6"/>
  <c r="I67" i="6"/>
  <c r="E67" i="6"/>
  <c r="F66" i="6"/>
  <c r="N24" i="6"/>
  <c r="D24" i="6"/>
  <c r="E90" i="6"/>
  <c r="D25" i="3"/>
  <c r="N26" i="3" l="1"/>
  <c r="E66" i="6"/>
  <c r="I66" i="6"/>
  <c r="I26" i="3"/>
  <c r="E26" i="3"/>
  <c r="D26" i="3" l="1"/>
  <c r="H242" i="3" l="1"/>
  <c r="M242" i="3"/>
  <c r="K242" i="3"/>
  <c r="Q242" i="3"/>
  <c r="F242" i="3"/>
  <c r="L242" i="3"/>
  <c r="O242" i="3"/>
  <c r="P242" i="3"/>
  <c r="J242" i="3"/>
  <c r="G242" i="3"/>
  <c r="J160" i="6" l="1"/>
  <c r="J156" i="6"/>
  <c r="J152" i="6"/>
  <c r="J148" i="6"/>
  <c r="J144" i="6"/>
  <c r="J161" i="6"/>
  <c r="J157" i="6"/>
  <c r="J153" i="6"/>
  <c r="J149" i="6"/>
  <c r="J145" i="6"/>
  <c r="J162" i="6"/>
  <c r="J158" i="6"/>
  <c r="J154" i="6"/>
  <c r="J150" i="6"/>
  <c r="J146" i="6"/>
  <c r="J163" i="6"/>
  <c r="J159" i="6"/>
  <c r="J155" i="6"/>
  <c r="J151" i="6"/>
  <c r="J147" i="6"/>
  <c r="J159" i="5"/>
  <c r="J156" i="5"/>
  <c r="J152" i="5"/>
  <c r="J148" i="5"/>
  <c r="J144" i="5"/>
  <c r="J158" i="5"/>
  <c r="J154" i="5"/>
  <c r="J150" i="5"/>
  <c r="J146" i="5"/>
  <c r="J157" i="5"/>
  <c r="J161" i="5"/>
  <c r="J153" i="5"/>
  <c r="J160" i="5"/>
  <c r="J145" i="5"/>
  <c r="J155" i="5"/>
  <c r="J147" i="5"/>
  <c r="J163" i="5"/>
  <c r="J151" i="5"/>
  <c r="J220" i="3"/>
  <c r="J162" i="5"/>
  <c r="J149" i="5"/>
  <c r="J238" i="3"/>
  <c r="J228" i="3"/>
  <c r="J216" i="3"/>
  <c r="J212" i="3"/>
  <c r="J232" i="3"/>
  <c r="J234" i="3"/>
  <c r="J230" i="3"/>
  <c r="J208" i="3"/>
  <c r="I242" i="3"/>
  <c r="J236" i="3"/>
  <c r="J209" i="3"/>
  <c r="J224" i="3"/>
  <c r="J214" i="3"/>
  <c r="J210" i="3"/>
  <c r="J200" i="3"/>
  <c r="J192" i="3"/>
  <c r="J225" i="3"/>
  <c r="J201" i="3"/>
  <c r="J240" i="3"/>
  <c r="J226" i="3"/>
  <c r="J221" i="3"/>
  <c r="J206" i="3"/>
  <c r="J233" i="3"/>
  <c r="J239" i="3"/>
  <c r="J231" i="3"/>
  <c r="J199" i="3"/>
  <c r="J237" i="3"/>
  <c r="J223" i="3"/>
  <c r="J203" i="3"/>
  <c r="J202" i="3"/>
  <c r="J213" i="3"/>
  <c r="J195" i="3"/>
  <c r="J222" i="3"/>
  <c r="J207" i="3"/>
  <c r="J229" i="3"/>
  <c r="J197" i="3"/>
  <c r="J219" i="3"/>
  <c r="J227" i="3"/>
  <c r="J194" i="3"/>
  <c r="J217" i="3"/>
  <c r="P163" i="6"/>
  <c r="P142" i="6" s="1"/>
  <c r="P37" i="6" s="1"/>
  <c r="P159" i="6"/>
  <c r="P137" i="6" s="1"/>
  <c r="P155" i="6"/>
  <c r="P132" i="6" s="1"/>
  <c r="P27" i="6" s="1"/>
  <c r="P151" i="6"/>
  <c r="P126" i="6" s="1"/>
  <c r="P20" i="6" s="1"/>
  <c r="P147" i="6"/>
  <c r="P122" i="6" s="1"/>
  <c r="P160" i="6"/>
  <c r="P138" i="6" s="1"/>
  <c r="P33" i="6" s="1"/>
  <c r="P156" i="6"/>
  <c r="P133" i="6" s="1"/>
  <c r="P28" i="6" s="1"/>
  <c r="P152" i="6"/>
  <c r="P127" i="6" s="1"/>
  <c r="P21" i="6" s="1"/>
  <c r="P148" i="6"/>
  <c r="P123" i="6" s="1"/>
  <c r="P17" i="6" s="1"/>
  <c r="P144" i="6"/>
  <c r="P118" i="6" s="1"/>
  <c r="P161" i="6"/>
  <c r="P140" i="6" s="1"/>
  <c r="P157" i="6"/>
  <c r="P134" i="6" s="1"/>
  <c r="P29" i="6" s="1"/>
  <c r="P153" i="6"/>
  <c r="P129" i="6" s="1"/>
  <c r="P149" i="6"/>
  <c r="P124" i="6" s="1"/>
  <c r="P18" i="6" s="1"/>
  <c r="P145" i="6"/>
  <c r="P119" i="6" s="1"/>
  <c r="P13" i="6" s="1"/>
  <c r="P162" i="6"/>
  <c r="P141" i="6" s="1"/>
  <c r="P36" i="6" s="1"/>
  <c r="P158" i="6"/>
  <c r="P135" i="6" s="1"/>
  <c r="P30" i="6" s="1"/>
  <c r="P154" i="6"/>
  <c r="P131" i="6" s="1"/>
  <c r="P150" i="6"/>
  <c r="P125" i="6" s="1"/>
  <c r="P19" i="6" s="1"/>
  <c r="P146" i="6"/>
  <c r="P120" i="6" s="1"/>
  <c r="P14" i="6" s="1"/>
  <c r="P155" i="5"/>
  <c r="P132" i="5" s="1"/>
  <c r="P27" i="5" s="1"/>
  <c r="P151" i="5"/>
  <c r="P126" i="5" s="1"/>
  <c r="P20" i="5" s="1"/>
  <c r="P147" i="5"/>
  <c r="P122" i="5" s="1"/>
  <c r="P163" i="5"/>
  <c r="P142" i="5" s="1"/>
  <c r="P37" i="5" s="1"/>
  <c r="P157" i="5"/>
  <c r="P134" i="5" s="1"/>
  <c r="P29" i="5" s="1"/>
  <c r="P153" i="5"/>
  <c r="P129" i="5" s="1"/>
  <c r="P149" i="5"/>
  <c r="P124" i="5" s="1"/>
  <c r="P18" i="5" s="1"/>
  <c r="P145" i="5"/>
  <c r="P119" i="5" s="1"/>
  <c r="P13" i="5" s="1"/>
  <c r="P159" i="5"/>
  <c r="P137" i="5" s="1"/>
  <c r="P152" i="5"/>
  <c r="P127" i="5" s="1"/>
  <c r="P21" i="5" s="1"/>
  <c r="P158" i="5"/>
  <c r="P135" i="5" s="1"/>
  <c r="P30" i="5" s="1"/>
  <c r="P148" i="5"/>
  <c r="P123" i="5" s="1"/>
  <c r="P17" i="5" s="1"/>
  <c r="P154" i="5"/>
  <c r="P131" i="5" s="1"/>
  <c r="P161" i="5"/>
  <c r="P140" i="5" s="1"/>
  <c r="P156" i="5"/>
  <c r="P133" i="5" s="1"/>
  <c r="P28" i="5" s="1"/>
  <c r="P150" i="5"/>
  <c r="P125" i="5" s="1"/>
  <c r="P19" i="5" s="1"/>
  <c r="P162" i="5"/>
  <c r="P141" i="5" s="1"/>
  <c r="P36" i="5" s="1"/>
  <c r="P160" i="5"/>
  <c r="P138" i="5" s="1"/>
  <c r="P33" i="5" s="1"/>
  <c r="P146" i="5"/>
  <c r="P120" i="5" s="1"/>
  <c r="P14" i="5" s="1"/>
  <c r="P144" i="5"/>
  <c r="P118" i="5" s="1"/>
  <c r="P238" i="3"/>
  <c r="P216" i="3"/>
  <c r="P192" i="3"/>
  <c r="P191" i="3" s="1"/>
  <c r="P220" i="3"/>
  <c r="P195" i="3"/>
  <c r="P224" i="3"/>
  <c r="P200" i="3"/>
  <c r="P229" i="3"/>
  <c r="P208" i="3"/>
  <c r="P212" i="3"/>
  <c r="P232" i="3"/>
  <c r="P233" i="3"/>
  <c r="P228" i="3"/>
  <c r="P236" i="3"/>
  <c r="P235" i="3" s="1"/>
  <c r="P201" i="3"/>
  <c r="P231" i="3"/>
  <c r="P207" i="3"/>
  <c r="P213" i="3"/>
  <c r="P234" i="3"/>
  <c r="P209" i="3"/>
  <c r="P226" i="3"/>
  <c r="P194" i="3"/>
  <c r="P193" i="3" s="1"/>
  <c r="P223" i="3"/>
  <c r="P240" i="3"/>
  <c r="P227" i="3"/>
  <c r="P237" i="3"/>
  <c r="P210" i="3"/>
  <c r="P225" i="3"/>
  <c r="P222" i="3"/>
  <c r="P230" i="3"/>
  <c r="P199" i="3"/>
  <c r="P203" i="3"/>
  <c r="P217" i="3"/>
  <c r="P239" i="3"/>
  <c r="P197" i="3"/>
  <c r="P196" i="3" s="1"/>
  <c r="P221" i="3"/>
  <c r="P214" i="3"/>
  <c r="P219" i="3"/>
  <c r="P218" i="3" s="1"/>
  <c r="P202" i="3"/>
  <c r="P18" i="3" s="1"/>
  <c r="P206" i="3"/>
  <c r="O163" i="6"/>
  <c r="O159" i="6"/>
  <c r="O155" i="6"/>
  <c r="O151" i="6"/>
  <c r="O147" i="6"/>
  <c r="O160" i="6"/>
  <c r="O156" i="6"/>
  <c r="O152" i="6"/>
  <c r="O148" i="6"/>
  <c r="O144" i="6"/>
  <c r="O158" i="6"/>
  <c r="O153" i="6"/>
  <c r="O162" i="6"/>
  <c r="O146" i="6"/>
  <c r="O157" i="6"/>
  <c r="O150" i="6"/>
  <c r="O161" i="6"/>
  <c r="O145" i="6"/>
  <c r="O154" i="6"/>
  <c r="O149" i="6"/>
  <c r="O162" i="5"/>
  <c r="O158" i="5"/>
  <c r="O160" i="5"/>
  <c r="O149" i="5"/>
  <c r="O146" i="5"/>
  <c r="O145" i="5"/>
  <c r="O151" i="5"/>
  <c r="O148" i="5"/>
  <c r="O163" i="5"/>
  <c r="O153" i="5"/>
  <c r="O150" i="5"/>
  <c r="O147" i="5"/>
  <c r="O144" i="5"/>
  <c r="O161" i="5"/>
  <c r="O156" i="5"/>
  <c r="O159" i="5"/>
  <c r="O157" i="5"/>
  <c r="O154" i="5"/>
  <c r="O155" i="5"/>
  <c r="O152" i="5"/>
  <c r="O232" i="3"/>
  <c r="N232" i="3" s="1"/>
  <c r="O228" i="3"/>
  <c r="N228" i="3" s="1"/>
  <c r="O212" i="3"/>
  <c r="O236" i="3"/>
  <c r="N242" i="3"/>
  <c r="O220" i="3"/>
  <c r="O195" i="3"/>
  <c r="N195" i="3" s="1"/>
  <c r="O192" i="3"/>
  <c r="O224" i="3"/>
  <c r="N224" i="3" s="1"/>
  <c r="O200" i="3"/>
  <c r="O231" i="3"/>
  <c r="N231" i="3" s="1"/>
  <c r="O213" i="3"/>
  <c r="N213" i="3" s="1"/>
  <c r="O239" i="3"/>
  <c r="N239" i="3" s="1"/>
  <c r="O229" i="3"/>
  <c r="O234" i="3"/>
  <c r="O206" i="3"/>
  <c r="O216" i="3"/>
  <c r="O208" i="3"/>
  <c r="N208" i="3" s="1"/>
  <c r="O222" i="3"/>
  <c r="N222" i="3" s="1"/>
  <c r="O217" i="3"/>
  <c r="N217" i="3" s="1"/>
  <c r="O197" i="3"/>
  <c r="O238" i="3"/>
  <c r="N238" i="3" s="1"/>
  <c r="O227" i="3"/>
  <c r="N227" i="3" s="1"/>
  <c r="O202" i="3"/>
  <c r="O203" i="3"/>
  <c r="N203" i="3" s="1"/>
  <c r="O210" i="3"/>
  <c r="O207" i="3"/>
  <c r="N207" i="3" s="1"/>
  <c r="O219" i="3"/>
  <c r="O221" i="3"/>
  <c r="O223" i="3"/>
  <c r="O209" i="3"/>
  <c r="O233" i="3"/>
  <c r="O225" i="3"/>
  <c r="N225" i="3" s="1"/>
  <c r="O214" i="3"/>
  <c r="N214" i="3" s="1"/>
  <c r="O194" i="3"/>
  <c r="O237" i="3"/>
  <c r="N237" i="3" s="1"/>
  <c r="O199" i="3"/>
  <c r="O230" i="3"/>
  <c r="O240" i="3"/>
  <c r="O226" i="3"/>
  <c r="N226" i="3" s="1"/>
  <c r="O201" i="3"/>
  <c r="N201" i="3" s="1"/>
  <c r="G163" i="6"/>
  <c r="G142" i="6" s="1"/>
  <c r="G37" i="6" s="1"/>
  <c r="G159" i="6"/>
  <c r="G137" i="6" s="1"/>
  <c r="G155" i="6"/>
  <c r="G132" i="6" s="1"/>
  <c r="G27" i="6" s="1"/>
  <c r="G151" i="6"/>
  <c r="G126" i="6" s="1"/>
  <c r="G20" i="6" s="1"/>
  <c r="G147" i="6"/>
  <c r="G122" i="6" s="1"/>
  <c r="G160" i="6"/>
  <c r="G138" i="6" s="1"/>
  <c r="G33" i="6" s="1"/>
  <c r="G156" i="6"/>
  <c r="G133" i="6" s="1"/>
  <c r="G28" i="6" s="1"/>
  <c r="G152" i="6"/>
  <c r="G127" i="6" s="1"/>
  <c r="G21" i="6" s="1"/>
  <c r="G148" i="6"/>
  <c r="G123" i="6" s="1"/>
  <c r="G17" i="6" s="1"/>
  <c r="G144" i="6"/>
  <c r="G118" i="6" s="1"/>
  <c r="G154" i="6"/>
  <c r="G131" i="6" s="1"/>
  <c r="G149" i="6"/>
  <c r="G124" i="6" s="1"/>
  <c r="G18" i="6" s="1"/>
  <c r="G158" i="6"/>
  <c r="G135" i="6" s="1"/>
  <c r="G30" i="6" s="1"/>
  <c r="G153" i="6"/>
  <c r="G129" i="6" s="1"/>
  <c r="G162" i="6"/>
  <c r="G141" i="6" s="1"/>
  <c r="G36" i="6" s="1"/>
  <c r="G146" i="6"/>
  <c r="G120" i="6" s="1"/>
  <c r="G14" i="6" s="1"/>
  <c r="G157" i="6"/>
  <c r="G134" i="6" s="1"/>
  <c r="G29" i="6" s="1"/>
  <c r="G150" i="6"/>
  <c r="G125" i="6" s="1"/>
  <c r="G19" i="6" s="1"/>
  <c r="G145" i="6"/>
  <c r="G119" i="6" s="1"/>
  <c r="G13" i="6" s="1"/>
  <c r="G161" i="6"/>
  <c r="G140" i="6" s="1"/>
  <c r="G162" i="5"/>
  <c r="G141" i="5" s="1"/>
  <c r="G36" i="5" s="1"/>
  <c r="G163" i="5"/>
  <c r="G142" i="5" s="1"/>
  <c r="G37" i="5" s="1"/>
  <c r="G158" i="5"/>
  <c r="G135" i="5" s="1"/>
  <c r="G30" i="5" s="1"/>
  <c r="G145" i="5"/>
  <c r="G119" i="5" s="1"/>
  <c r="G13" i="5" s="1"/>
  <c r="G157" i="5"/>
  <c r="G134" i="5" s="1"/>
  <c r="G29" i="5" s="1"/>
  <c r="G154" i="5"/>
  <c r="G131" i="5" s="1"/>
  <c r="G147" i="5"/>
  <c r="G122" i="5" s="1"/>
  <c r="G144" i="5"/>
  <c r="G118" i="5" s="1"/>
  <c r="G159" i="5"/>
  <c r="G137" i="5" s="1"/>
  <c r="G149" i="5"/>
  <c r="G124" i="5" s="1"/>
  <c r="G18" i="5" s="1"/>
  <c r="G146" i="5"/>
  <c r="G120" i="5" s="1"/>
  <c r="G14" i="5" s="1"/>
  <c r="G160" i="5"/>
  <c r="G138" i="5" s="1"/>
  <c r="G33" i="5" s="1"/>
  <c r="G155" i="5"/>
  <c r="G132" i="5" s="1"/>
  <c r="G27" i="5" s="1"/>
  <c r="G152" i="5"/>
  <c r="G127" i="5" s="1"/>
  <c r="G21" i="5" s="1"/>
  <c r="G161" i="5"/>
  <c r="G140" i="5" s="1"/>
  <c r="G153" i="5"/>
  <c r="G129" i="5" s="1"/>
  <c r="G150" i="5"/>
  <c r="G125" i="5" s="1"/>
  <c r="G19" i="5" s="1"/>
  <c r="G156" i="5"/>
  <c r="G133" i="5" s="1"/>
  <c r="G28" i="5" s="1"/>
  <c r="G151" i="5"/>
  <c r="G126" i="5" s="1"/>
  <c r="G20" i="5" s="1"/>
  <c r="G148" i="5"/>
  <c r="G123" i="5" s="1"/>
  <c r="G17" i="5" s="1"/>
  <c r="G238" i="3"/>
  <c r="G216" i="3"/>
  <c r="G215" i="3" s="1"/>
  <c r="G192" i="3"/>
  <c r="G191" i="3" s="1"/>
  <c r="G234" i="3"/>
  <c r="G229" i="3"/>
  <c r="G208" i="3"/>
  <c r="G200" i="3"/>
  <c r="G213" i="3"/>
  <c r="G228" i="3"/>
  <c r="G222" i="3"/>
  <c r="G224" i="3"/>
  <c r="G206" i="3"/>
  <c r="G231" i="3"/>
  <c r="G221" i="3"/>
  <c r="G212" i="3"/>
  <c r="G195" i="3"/>
  <c r="G232" i="3"/>
  <c r="G236" i="3"/>
  <c r="G235" i="3" s="1"/>
  <c r="G214" i="3"/>
  <c r="G199" i="3"/>
  <c r="G201" i="3"/>
  <c r="G230" i="3"/>
  <c r="G220" i="3"/>
  <c r="G197" i="3"/>
  <c r="G196" i="3" s="1"/>
  <c r="G217" i="3"/>
  <c r="G207" i="3"/>
  <c r="G237" i="3"/>
  <c r="G219" i="3"/>
  <c r="G227" i="3"/>
  <c r="G209" i="3"/>
  <c r="G202" i="3"/>
  <c r="G18" i="3" s="1"/>
  <c r="G240" i="3"/>
  <c r="G233" i="3"/>
  <c r="G225" i="3"/>
  <c r="G223" i="3"/>
  <c r="G203" i="3"/>
  <c r="G239" i="3"/>
  <c r="G194" i="3"/>
  <c r="G226" i="3"/>
  <c r="G210" i="3"/>
  <c r="L161" i="6"/>
  <c r="L140" i="6" s="1"/>
  <c r="L157" i="6"/>
  <c r="L134" i="6" s="1"/>
  <c r="L29" i="6" s="1"/>
  <c r="L153" i="6"/>
  <c r="L129" i="6" s="1"/>
  <c r="L149" i="6"/>
  <c r="L124" i="6" s="1"/>
  <c r="L18" i="6" s="1"/>
  <c r="L145" i="6"/>
  <c r="L119" i="6" s="1"/>
  <c r="L13" i="6" s="1"/>
  <c r="L162" i="6"/>
  <c r="L141" i="6" s="1"/>
  <c r="L36" i="6" s="1"/>
  <c r="L158" i="6"/>
  <c r="L135" i="6" s="1"/>
  <c r="L30" i="6" s="1"/>
  <c r="L154" i="6"/>
  <c r="L131" i="6" s="1"/>
  <c r="L150" i="6"/>
  <c r="L125" i="6" s="1"/>
  <c r="L19" i="6" s="1"/>
  <c r="L146" i="6"/>
  <c r="L120" i="6" s="1"/>
  <c r="L14" i="6" s="1"/>
  <c r="L163" i="6"/>
  <c r="L142" i="6" s="1"/>
  <c r="L37" i="6" s="1"/>
  <c r="L159" i="6"/>
  <c r="L137" i="6" s="1"/>
  <c r="L155" i="6"/>
  <c r="L132" i="6" s="1"/>
  <c r="L27" i="6" s="1"/>
  <c r="L151" i="6"/>
  <c r="L126" i="6" s="1"/>
  <c r="L20" i="6" s="1"/>
  <c r="L147" i="6"/>
  <c r="L122" i="6" s="1"/>
  <c r="L160" i="6"/>
  <c r="L138" i="6" s="1"/>
  <c r="L33" i="6" s="1"/>
  <c r="L156" i="6"/>
  <c r="L133" i="6" s="1"/>
  <c r="L28" i="6" s="1"/>
  <c r="L152" i="6"/>
  <c r="L127" i="6" s="1"/>
  <c r="L21" i="6" s="1"/>
  <c r="L148" i="6"/>
  <c r="L123" i="6" s="1"/>
  <c r="L17" i="6" s="1"/>
  <c r="L144" i="6"/>
  <c r="L118" i="6" s="1"/>
  <c r="L157" i="5"/>
  <c r="L134" i="5" s="1"/>
  <c r="L29" i="5" s="1"/>
  <c r="L153" i="5"/>
  <c r="L129" i="5" s="1"/>
  <c r="L149" i="5"/>
  <c r="L124" i="5" s="1"/>
  <c r="L18" i="5" s="1"/>
  <c r="L145" i="5"/>
  <c r="L119" i="5" s="1"/>
  <c r="L13" i="5" s="1"/>
  <c r="L155" i="5"/>
  <c r="L132" i="5" s="1"/>
  <c r="L27" i="5" s="1"/>
  <c r="L151" i="5"/>
  <c r="L126" i="5" s="1"/>
  <c r="L20" i="5" s="1"/>
  <c r="L147" i="5"/>
  <c r="L122" i="5" s="1"/>
  <c r="L161" i="5"/>
  <c r="L140" i="5" s="1"/>
  <c r="L150" i="5"/>
  <c r="L125" i="5" s="1"/>
  <c r="L19" i="5" s="1"/>
  <c r="L160" i="5"/>
  <c r="L138" i="5" s="1"/>
  <c r="L33" i="5" s="1"/>
  <c r="L146" i="5"/>
  <c r="L120" i="5" s="1"/>
  <c r="L14" i="5" s="1"/>
  <c r="L159" i="5"/>
  <c r="L137" i="5" s="1"/>
  <c r="L152" i="5"/>
  <c r="L127" i="5" s="1"/>
  <c r="L21" i="5" s="1"/>
  <c r="L154" i="5"/>
  <c r="L131" i="5" s="1"/>
  <c r="L144" i="5"/>
  <c r="L118" i="5" s="1"/>
  <c r="L156" i="5"/>
  <c r="L133" i="5" s="1"/>
  <c r="L28" i="5" s="1"/>
  <c r="L163" i="5"/>
  <c r="L142" i="5" s="1"/>
  <c r="L37" i="5" s="1"/>
  <c r="L148" i="5"/>
  <c r="L123" i="5" s="1"/>
  <c r="L17" i="5" s="1"/>
  <c r="L162" i="5"/>
  <c r="L141" i="5" s="1"/>
  <c r="L36" i="5" s="1"/>
  <c r="L158" i="5"/>
  <c r="L135" i="5" s="1"/>
  <c r="L30" i="5" s="1"/>
  <c r="L232" i="3"/>
  <c r="L206" i="3"/>
  <c r="L236" i="3"/>
  <c r="L231" i="3"/>
  <c r="L238" i="3"/>
  <c r="L195" i="3"/>
  <c r="L207" i="3"/>
  <c r="L222" i="3"/>
  <c r="L213" i="3"/>
  <c r="L214" i="3"/>
  <c r="L233" i="3"/>
  <c r="L229" i="3"/>
  <c r="L210" i="3"/>
  <c r="L230" i="3"/>
  <c r="L219" i="3"/>
  <c r="L234" i="3"/>
  <c r="L226" i="3"/>
  <c r="L197" i="3"/>
  <c r="L196" i="3" s="1"/>
  <c r="L212" i="3"/>
  <c r="L223" i="3"/>
  <c r="L202" i="3"/>
  <c r="L18" i="3" s="1"/>
  <c r="L217" i="3"/>
  <c r="L237" i="3"/>
  <c r="L220" i="3"/>
  <c r="L227" i="3"/>
  <c r="L208" i="3"/>
  <c r="L239" i="3"/>
  <c r="L192" i="3"/>
  <c r="L191" i="3" s="1"/>
  <c r="L224" i="3"/>
  <c r="L199" i="3"/>
  <c r="L209" i="3"/>
  <c r="L200" i="3"/>
  <c r="L221" i="3"/>
  <c r="L194" i="3"/>
  <c r="L193" i="3" s="1"/>
  <c r="L240" i="3"/>
  <c r="L216" i="3"/>
  <c r="L215" i="3" s="1"/>
  <c r="L228" i="3"/>
  <c r="L201" i="3"/>
  <c r="L225" i="3"/>
  <c r="L203" i="3"/>
  <c r="H163" i="6"/>
  <c r="H142" i="6" s="1"/>
  <c r="H37" i="6" s="1"/>
  <c r="H159" i="6"/>
  <c r="H137" i="6" s="1"/>
  <c r="H155" i="6"/>
  <c r="H132" i="6" s="1"/>
  <c r="H27" i="6" s="1"/>
  <c r="H151" i="6"/>
  <c r="H126" i="6" s="1"/>
  <c r="H20" i="6" s="1"/>
  <c r="H147" i="6"/>
  <c r="H122" i="6" s="1"/>
  <c r="H160" i="6"/>
  <c r="H138" i="6" s="1"/>
  <c r="H33" i="6" s="1"/>
  <c r="H156" i="6"/>
  <c r="H133" i="6" s="1"/>
  <c r="H28" i="6" s="1"/>
  <c r="H152" i="6"/>
  <c r="H127" i="6" s="1"/>
  <c r="H21" i="6" s="1"/>
  <c r="H148" i="6"/>
  <c r="H123" i="6" s="1"/>
  <c r="H17" i="6" s="1"/>
  <c r="H144" i="6"/>
  <c r="H118" i="6" s="1"/>
  <c r="H161" i="6"/>
  <c r="H140" i="6" s="1"/>
  <c r="H157" i="6"/>
  <c r="H134" i="6" s="1"/>
  <c r="H29" i="6" s="1"/>
  <c r="H153" i="6"/>
  <c r="H129" i="6" s="1"/>
  <c r="H149" i="6"/>
  <c r="H124" i="6" s="1"/>
  <c r="H18" i="6" s="1"/>
  <c r="H145" i="6"/>
  <c r="H119" i="6" s="1"/>
  <c r="H13" i="6" s="1"/>
  <c r="H162" i="6"/>
  <c r="H141" i="6" s="1"/>
  <c r="H36" i="6" s="1"/>
  <c r="H158" i="6"/>
  <c r="H135" i="6" s="1"/>
  <c r="H30" i="6" s="1"/>
  <c r="H154" i="6"/>
  <c r="H131" i="6" s="1"/>
  <c r="H150" i="6"/>
  <c r="H125" i="6" s="1"/>
  <c r="H19" i="6" s="1"/>
  <c r="H146" i="6"/>
  <c r="H120" i="6" s="1"/>
  <c r="H14" i="6" s="1"/>
  <c r="H163" i="5"/>
  <c r="H142" i="5" s="1"/>
  <c r="H37" i="5" s="1"/>
  <c r="H155" i="5"/>
  <c r="H132" i="5" s="1"/>
  <c r="H27" i="5" s="1"/>
  <c r="H151" i="5"/>
  <c r="H126" i="5" s="1"/>
  <c r="H20" i="5" s="1"/>
  <c r="H147" i="5"/>
  <c r="H122" i="5" s="1"/>
  <c r="H157" i="5"/>
  <c r="H134" i="5" s="1"/>
  <c r="H29" i="5" s="1"/>
  <c r="H153" i="5"/>
  <c r="H129" i="5" s="1"/>
  <c r="H149" i="5"/>
  <c r="H124" i="5" s="1"/>
  <c r="H18" i="5" s="1"/>
  <c r="H145" i="5"/>
  <c r="H119" i="5" s="1"/>
  <c r="H13" i="5" s="1"/>
  <c r="H148" i="5"/>
  <c r="H123" i="5" s="1"/>
  <c r="H17" i="5" s="1"/>
  <c r="H162" i="5"/>
  <c r="H141" i="5" s="1"/>
  <c r="H36" i="5" s="1"/>
  <c r="H144" i="5"/>
  <c r="H118" i="5" s="1"/>
  <c r="H161" i="5"/>
  <c r="H140" i="5" s="1"/>
  <c r="H150" i="5"/>
  <c r="H125" i="5" s="1"/>
  <c r="H19" i="5" s="1"/>
  <c r="H152" i="5"/>
  <c r="H127" i="5" s="1"/>
  <c r="H21" i="5" s="1"/>
  <c r="H146" i="5"/>
  <c r="H120" i="5" s="1"/>
  <c r="H14" i="5" s="1"/>
  <c r="H158" i="5"/>
  <c r="H135" i="5" s="1"/>
  <c r="H30" i="5" s="1"/>
  <c r="H156" i="5"/>
  <c r="H133" i="5" s="1"/>
  <c r="H28" i="5" s="1"/>
  <c r="H159" i="5"/>
  <c r="H137" i="5" s="1"/>
  <c r="H154" i="5"/>
  <c r="H131" i="5" s="1"/>
  <c r="H236" i="3"/>
  <c r="H235" i="3" s="1"/>
  <c r="H224" i="3"/>
  <c r="H208" i="3"/>
  <c r="H213" i="3"/>
  <c r="H238" i="3"/>
  <c r="H233" i="3"/>
  <c r="H228" i="3"/>
  <c r="H212" i="3"/>
  <c r="H160" i="5"/>
  <c r="H138" i="5" s="1"/>
  <c r="H33" i="5" s="1"/>
  <c r="H237" i="3"/>
  <c r="H229" i="3"/>
  <c r="H220" i="3"/>
  <c r="H219" i="3"/>
  <c r="H200" i="3"/>
  <c r="H192" i="3"/>
  <c r="H191" i="3" s="1"/>
  <c r="H240" i="3"/>
  <c r="H221" i="3"/>
  <c r="H195" i="3"/>
  <c r="H232" i="3"/>
  <c r="H209" i="3"/>
  <c r="H225" i="3"/>
  <c r="H231" i="3"/>
  <c r="H216" i="3"/>
  <c r="H230" i="3"/>
  <c r="H199" i="3"/>
  <c r="H206" i="3"/>
  <c r="H226" i="3"/>
  <c r="H194" i="3"/>
  <c r="H193" i="3" s="1"/>
  <c r="H201" i="3"/>
  <c r="H223" i="3"/>
  <c r="H239" i="3"/>
  <c r="H210" i="3"/>
  <c r="H222" i="3"/>
  <c r="H234" i="3"/>
  <c r="H197" i="3"/>
  <c r="H196" i="3" s="1"/>
  <c r="H203" i="3"/>
  <c r="H217" i="3"/>
  <c r="H207" i="3"/>
  <c r="H214" i="3"/>
  <c r="H202" i="3"/>
  <c r="H18" i="3" s="1"/>
  <c r="H227" i="3"/>
  <c r="Q160" i="6"/>
  <c r="Q138" i="6" s="1"/>
  <c r="Q33" i="6" s="1"/>
  <c r="Q156" i="6"/>
  <c r="Q133" i="6" s="1"/>
  <c r="Q28" i="6" s="1"/>
  <c r="Q152" i="6"/>
  <c r="Q127" i="6" s="1"/>
  <c r="Q21" i="6" s="1"/>
  <c r="Q148" i="6"/>
  <c r="Q123" i="6" s="1"/>
  <c r="Q17" i="6" s="1"/>
  <c r="Q144" i="6"/>
  <c r="Q118" i="6" s="1"/>
  <c r="Q161" i="6"/>
  <c r="Q140" i="6" s="1"/>
  <c r="Q157" i="6"/>
  <c r="Q134" i="6" s="1"/>
  <c r="Q29" i="6" s="1"/>
  <c r="Q153" i="6"/>
  <c r="Q129" i="6" s="1"/>
  <c r="Q149" i="6"/>
  <c r="Q124" i="6" s="1"/>
  <c r="Q18" i="6" s="1"/>
  <c r="Q145" i="6"/>
  <c r="Q119" i="6" s="1"/>
  <c r="Q13" i="6" s="1"/>
  <c r="Q151" i="6"/>
  <c r="Q126" i="6" s="1"/>
  <c r="Q20" i="6" s="1"/>
  <c r="Q162" i="6"/>
  <c r="Q141" i="6" s="1"/>
  <c r="Q36" i="6" s="1"/>
  <c r="Q146" i="6"/>
  <c r="Q120" i="6" s="1"/>
  <c r="Q14" i="6" s="1"/>
  <c r="Q155" i="6"/>
  <c r="Q132" i="6" s="1"/>
  <c r="Q27" i="6" s="1"/>
  <c r="Q150" i="6"/>
  <c r="Q125" i="6" s="1"/>
  <c r="Q19" i="6" s="1"/>
  <c r="Q159" i="6"/>
  <c r="Q137" i="6" s="1"/>
  <c r="Q154" i="6"/>
  <c r="Q131" i="6" s="1"/>
  <c r="Q163" i="6"/>
  <c r="Q142" i="6" s="1"/>
  <c r="Q37" i="6" s="1"/>
  <c r="Q147" i="6"/>
  <c r="Q122" i="6" s="1"/>
  <c r="Q158" i="6"/>
  <c r="Q135" i="6" s="1"/>
  <c r="Q30" i="6" s="1"/>
  <c r="Q163" i="5"/>
  <c r="Q142" i="5" s="1"/>
  <c r="Q37" i="5" s="1"/>
  <c r="Q159" i="5"/>
  <c r="Q137" i="5" s="1"/>
  <c r="Q155" i="5"/>
  <c r="Q132" i="5" s="1"/>
  <c r="Q27" i="5" s="1"/>
  <c r="Q154" i="5"/>
  <c r="Q131" i="5" s="1"/>
  <c r="Q151" i="5"/>
  <c r="Q126" i="5" s="1"/>
  <c r="Q20" i="5" s="1"/>
  <c r="Q157" i="5"/>
  <c r="Q134" i="5" s="1"/>
  <c r="Q29" i="5" s="1"/>
  <c r="Q144" i="5"/>
  <c r="Q118" i="5" s="1"/>
  <c r="Q162" i="5"/>
  <c r="Q141" i="5" s="1"/>
  <c r="Q36" i="5" s="1"/>
  <c r="Q160" i="5"/>
  <c r="Q138" i="5" s="1"/>
  <c r="Q33" i="5" s="1"/>
  <c r="Q146" i="5"/>
  <c r="Q120" i="5" s="1"/>
  <c r="Q14" i="5" s="1"/>
  <c r="Q161" i="5"/>
  <c r="Q140" i="5" s="1"/>
  <c r="Q156" i="5"/>
  <c r="Q133" i="5" s="1"/>
  <c r="Q28" i="5" s="1"/>
  <c r="Q153" i="5"/>
  <c r="Q129" i="5" s="1"/>
  <c r="Q148" i="5"/>
  <c r="Q123" i="5" s="1"/>
  <c r="Q17" i="5" s="1"/>
  <c r="Q145" i="5"/>
  <c r="Q119" i="5" s="1"/>
  <c r="Q13" i="5" s="1"/>
  <c r="Q152" i="5"/>
  <c r="Q127" i="5" s="1"/>
  <c r="Q21" i="5" s="1"/>
  <c r="Q149" i="5"/>
  <c r="Q124" i="5" s="1"/>
  <c r="Q18" i="5" s="1"/>
  <c r="Q158" i="5"/>
  <c r="Q135" i="5" s="1"/>
  <c r="Q30" i="5" s="1"/>
  <c r="Q236" i="3"/>
  <c r="Q150" i="5"/>
  <c r="Q125" i="5" s="1"/>
  <c r="Q19" i="5" s="1"/>
  <c r="Q224" i="3"/>
  <c r="Q208" i="3"/>
  <c r="Q200" i="3"/>
  <c r="Q192" i="3"/>
  <c r="Q191" i="3" s="1"/>
  <c r="Q229" i="3"/>
  <c r="Q219" i="3"/>
  <c r="Q213" i="3"/>
  <c r="Q147" i="5"/>
  <c r="Q122" i="5" s="1"/>
  <c r="Q222" i="3"/>
  <c r="Q233" i="3"/>
  <c r="Q228" i="3"/>
  <c r="Q220" i="3"/>
  <c r="Q206" i="3"/>
  <c r="Q237" i="3"/>
  <c r="Q231" i="3"/>
  <c r="Q216" i="3"/>
  <c r="Q215" i="3" s="1"/>
  <c r="Q202" i="3"/>
  <c r="Q18" i="3" s="1"/>
  <c r="Q195" i="3"/>
  <c r="Q221" i="3"/>
  <c r="Q212" i="3"/>
  <c r="Q227" i="3"/>
  <c r="Q232" i="3"/>
  <c r="Q203" i="3"/>
  <c r="Q194" i="3"/>
  <c r="Q193" i="3" s="1"/>
  <c r="Q230" i="3"/>
  <c r="Q201" i="3"/>
  <c r="Q223" i="3"/>
  <c r="Q239" i="3"/>
  <c r="Q209" i="3"/>
  <c r="Q217" i="3"/>
  <c r="Q226" i="3"/>
  <c r="Q207" i="3"/>
  <c r="Q240" i="3"/>
  <c r="Q197" i="3"/>
  <c r="Q196" i="3" s="1"/>
  <c r="Q214" i="3"/>
  <c r="Q199" i="3"/>
  <c r="Q234" i="3"/>
  <c r="Q210" i="3"/>
  <c r="Q225" i="3"/>
  <c r="Q238" i="3"/>
  <c r="M162" i="6"/>
  <c r="M141" i="6" s="1"/>
  <c r="M36" i="6" s="1"/>
  <c r="M158" i="6"/>
  <c r="M135" i="6" s="1"/>
  <c r="M30" i="6" s="1"/>
  <c r="M154" i="6"/>
  <c r="M131" i="6" s="1"/>
  <c r="M150" i="6"/>
  <c r="M125" i="6" s="1"/>
  <c r="M19" i="6" s="1"/>
  <c r="M146" i="6"/>
  <c r="M120" i="6" s="1"/>
  <c r="M14" i="6" s="1"/>
  <c r="M163" i="6"/>
  <c r="M142" i="6" s="1"/>
  <c r="M37" i="6" s="1"/>
  <c r="M159" i="6"/>
  <c r="M137" i="6" s="1"/>
  <c r="M155" i="6"/>
  <c r="M132" i="6" s="1"/>
  <c r="M27" i="6" s="1"/>
  <c r="M151" i="6"/>
  <c r="M126" i="6" s="1"/>
  <c r="M20" i="6" s="1"/>
  <c r="M147" i="6"/>
  <c r="M122" i="6" s="1"/>
  <c r="M149" i="6"/>
  <c r="M124" i="6" s="1"/>
  <c r="M18" i="6" s="1"/>
  <c r="M160" i="6"/>
  <c r="M138" i="6" s="1"/>
  <c r="M33" i="6" s="1"/>
  <c r="M144" i="6"/>
  <c r="M118" i="6" s="1"/>
  <c r="M153" i="6"/>
  <c r="M129" i="6" s="1"/>
  <c r="M148" i="6"/>
  <c r="M123" i="6" s="1"/>
  <c r="M17" i="6" s="1"/>
  <c r="M157" i="6"/>
  <c r="M134" i="6" s="1"/>
  <c r="M29" i="6" s="1"/>
  <c r="M152" i="6"/>
  <c r="M127" i="6" s="1"/>
  <c r="M21" i="6" s="1"/>
  <c r="M161" i="6"/>
  <c r="M140" i="6" s="1"/>
  <c r="M145" i="6"/>
  <c r="M119" i="6" s="1"/>
  <c r="M13" i="6" s="1"/>
  <c r="M156" i="6"/>
  <c r="M133" i="6" s="1"/>
  <c r="M28" i="6" s="1"/>
  <c r="M161" i="5"/>
  <c r="M140" i="5" s="1"/>
  <c r="M162" i="5"/>
  <c r="M141" i="5" s="1"/>
  <c r="M36" i="5" s="1"/>
  <c r="M163" i="5"/>
  <c r="M142" i="5" s="1"/>
  <c r="M37" i="5" s="1"/>
  <c r="M156" i="5"/>
  <c r="M133" i="5" s="1"/>
  <c r="M28" i="5" s="1"/>
  <c r="M153" i="5"/>
  <c r="M129" i="5" s="1"/>
  <c r="M159" i="5"/>
  <c r="M137" i="5" s="1"/>
  <c r="M152" i="5"/>
  <c r="M127" i="5" s="1"/>
  <c r="M21" i="5" s="1"/>
  <c r="M149" i="5"/>
  <c r="M124" i="5" s="1"/>
  <c r="M18" i="5" s="1"/>
  <c r="M158" i="5"/>
  <c r="M135" i="5" s="1"/>
  <c r="M30" i="5" s="1"/>
  <c r="M155" i="5"/>
  <c r="M132" i="5" s="1"/>
  <c r="M27" i="5" s="1"/>
  <c r="M157" i="5"/>
  <c r="M134" i="5" s="1"/>
  <c r="M29" i="5" s="1"/>
  <c r="M144" i="5"/>
  <c r="M118" i="5" s="1"/>
  <c r="M150" i="5"/>
  <c r="M125" i="5" s="1"/>
  <c r="M19" i="5" s="1"/>
  <c r="M147" i="5"/>
  <c r="M122" i="5" s="1"/>
  <c r="M148" i="5"/>
  <c r="M123" i="5" s="1"/>
  <c r="M17" i="5" s="1"/>
  <c r="M145" i="5"/>
  <c r="M119" i="5" s="1"/>
  <c r="M13" i="5" s="1"/>
  <c r="M154" i="5"/>
  <c r="M131" i="5" s="1"/>
  <c r="M151" i="5"/>
  <c r="M126" i="5" s="1"/>
  <c r="M20" i="5" s="1"/>
  <c r="M160" i="5"/>
  <c r="M138" i="5" s="1"/>
  <c r="M33" i="5" s="1"/>
  <c r="M146" i="5"/>
  <c r="M120" i="5" s="1"/>
  <c r="M14" i="5" s="1"/>
  <c r="M232" i="3"/>
  <c r="M216" i="3"/>
  <c r="M215" i="3" s="1"/>
  <c r="M200" i="3"/>
  <c r="M220" i="3"/>
  <c r="M212" i="3"/>
  <c r="M197" i="3"/>
  <c r="M196" i="3" s="1"/>
  <c r="M214" i="3"/>
  <c r="M209" i="3"/>
  <c r="M208" i="3"/>
  <c r="M192" i="3"/>
  <c r="M191" i="3" s="1"/>
  <c r="M228" i="3"/>
  <c r="M224" i="3"/>
  <c r="M219" i="3"/>
  <c r="M239" i="3"/>
  <c r="M234" i="3"/>
  <c r="M195" i="3"/>
  <c r="M194" i="3"/>
  <c r="M207" i="3"/>
  <c r="M210" i="3"/>
  <c r="M206" i="3"/>
  <c r="M217" i="3"/>
  <c r="M240" i="3"/>
  <c r="M231" i="3"/>
  <c r="M229" i="3"/>
  <c r="M199" i="3"/>
  <c r="M237" i="3"/>
  <c r="M213" i="3"/>
  <c r="M227" i="3"/>
  <c r="M221" i="3"/>
  <c r="M225" i="3"/>
  <c r="M201" i="3"/>
  <c r="M233" i="3"/>
  <c r="M202" i="3"/>
  <c r="M18" i="3" s="1"/>
  <c r="M230" i="3"/>
  <c r="M236" i="3"/>
  <c r="M222" i="3"/>
  <c r="M203" i="3"/>
  <c r="M223" i="3"/>
  <c r="M226" i="3"/>
  <c r="M238" i="3"/>
  <c r="F162" i="6"/>
  <c r="F158" i="6"/>
  <c r="F154" i="6"/>
  <c r="F150" i="6"/>
  <c r="F146" i="6"/>
  <c r="F163" i="6"/>
  <c r="F159" i="6"/>
  <c r="F155" i="6"/>
  <c r="F151" i="6"/>
  <c r="F147" i="6"/>
  <c r="F160" i="6"/>
  <c r="F156" i="6"/>
  <c r="F152" i="6"/>
  <c r="F148" i="6"/>
  <c r="F144" i="6"/>
  <c r="F161" i="6"/>
  <c r="F157" i="6"/>
  <c r="F153" i="6"/>
  <c r="F149" i="6"/>
  <c r="F145" i="6"/>
  <c r="F158" i="5"/>
  <c r="F154" i="5"/>
  <c r="F150" i="5"/>
  <c r="F146" i="5"/>
  <c r="F156" i="5"/>
  <c r="F152" i="5"/>
  <c r="F148" i="5"/>
  <c r="F144" i="5"/>
  <c r="F155" i="5"/>
  <c r="F163" i="5"/>
  <c r="F151" i="5"/>
  <c r="F162" i="5"/>
  <c r="F157" i="5"/>
  <c r="F160" i="5"/>
  <c r="F149" i="5"/>
  <c r="F147" i="5"/>
  <c r="F161" i="5"/>
  <c r="F153" i="5"/>
  <c r="F159" i="5"/>
  <c r="F145" i="5"/>
  <c r="F232" i="3"/>
  <c r="F228" i="3"/>
  <c r="E228" i="3" s="1"/>
  <c r="F212" i="3"/>
  <c r="F240" i="3"/>
  <c r="E240" i="3" s="1"/>
  <c r="F224" i="3"/>
  <c r="E224" i="3" s="1"/>
  <c r="F219" i="3"/>
  <c r="F214" i="3"/>
  <c r="E214" i="3" s="1"/>
  <c r="F195" i="3"/>
  <c r="E195" i="3" s="1"/>
  <c r="F192" i="3"/>
  <c r="F234" i="3"/>
  <c r="E234" i="3" s="1"/>
  <c r="F208" i="3"/>
  <c r="E208" i="3" s="1"/>
  <c r="F200" i="3"/>
  <c r="F238" i="3"/>
  <c r="E238" i="3" s="1"/>
  <c r="F233" i="3"/>
  <c r="E233" i="3" s="1"/>
  <c r="F236" i="3"/>
  <c r="F210" i="3"/>
  <c r="E210" i="3" s="1"/>
  <c r="F230" i="3"/>
  <c r="E230" i="3" s="1"/>
  <c r="F220" i="3"/>
  <c r="E220" i="3" s="1"/>
  <c r="F216" i="3"/>
  <c r="F202" i="3"/>
  <c r="F231" i="3"/>
  <c r="E231" i="3" s="1"/>
  <c r="F207" i="3"/>
  <c r="E207" i="3" s="1"/>
  <c r="F222" i="3"/>
  <c r="E222" i="3" s="1"/>
  <c r="E242" i="3"/>
  <c r="F12" i="9" s="1"/>
  <c r="F11" i="9" s="1"/>
  <c r="F237" i="3"/>
  <c r="E237" i="3" s="1"/>
  <c r="F206" i="3"/>
  <c r="F209" i="3"/>
  <c r="E209" i="3" s="1"/>
  <c r="F227" i="3"/>
  <c r="F221" i="3"/>
  <c r="F201" i="3"/>
  <c r="E201" i="3" s="1"/>
  <c r="F213" i="3"/>
  <c r="E213" i="3" s="1"/>
  <c r="F217" i="3"/>
  <c r="E217" i="3" s="1"/>
  <c r="F225" i="3"/>
  <c r="E225" i="3" s="1"/>
  <c r="F197" i="3"/>
  <c r="F226" i="3"/>
  <c r="E226" i="3" s="1"/>
  <c r="F194" i="3"/>
  <c r="F223" i="3"/>
  <c r="E223" i="3" s="1"/>
  <c r="F199" i="3"/>
  <c r="F239" i="3"/>
  <c r="E239" i="3" s="1"/>
  <c r="F229" i="3"/>
  <c r="E229" i="3" s="1"/>
  <c r="F203" i="3"/>
  <c r="E203" i="3" s="1"/>
  <c r="K161" i="6"/>
  <c r="K140" i="6" s="1"/>
  <c r="K157" i="6"/>
  <c r="K134" i="6" s="1"/>
  <c r="K29" i="6" s="1"/>
  <c r="K153" i="6"/>
  <c r="K129" i="6" s="1"/>
  <c r="K149" i="6"/>
  <c r="K124" i="6" s="1"/>
  <c r="K18" i="6" s="1"/>
  <c r="K145" i="6"/>
  <c r="K119" i="6" s="1"/>
  <c r="K13" i="6" s="1"/>
  <c r="K162" i="6"/>
  <c r="K141" i="6" s="1"/>
  <c r="K36" i="6" s="1"/>
  <c r="K158" i="6"/>
  <c r="K135" i="6" s="1"/>
  <c r="K30" i="6" s="1"/>
  <c r="K154" i="6"/>
  <c r="K131" i="6" s="1"/>
  <c r="K150" i="6"/>
  <c r="K125" i="6" s="1"/>
  <c r="K19" i="6" s="1"/>
  <c r="K146" i="6"/>
  <c r="K120" i="6" s="1"/>
  <c r="K14" i="6" s="1"/>
  <c r="K156" i="6"/>
  <c r="K133" i="6" s="1"/>
  <c r="K28" i="6" s="1"/>
  <c r="K151" i="6"/>
  <c r="K126" i="6" s="1"/>
  <c r="K20" i="6" s="1"/>
  <c r="K160" i="6"/>
  <c r="K138" i="6" s="1"/>
  <c r="K33" i="6" s="1"/>
  <c r="K144" i="6"/>
  <c r="K118" i="6" s="1"/>
  <c r="K155" i="6"/>
  <c r="K132" i="6" s="1"/>
  <c r="K27" i="6" s="1"/>
  <c r="K148" i="6"/>
  <c r="K123" i="6" s="1"/>
  <c r="K17" i="6" s="1"/>
  <c r="K159" i="6"/>
  <c r="K137" i="6" s="1"/>
  <c r="K152" i="6"/>
  <c r="K127" i="6" s="1"/>
  <c r="K21" i="6" s="1"/>
  <c r="K147" i="6"/>
  <c r="K122" i="6" s="1"/>
  <c r="K163" i="6"/>
  <c r="K142" i="6" s="1"/>
  <c r="K37" i="6" s="1"/>
  <c r="K160" i="5"/>
  <c r="K138" i="5" s="1"/>
  <c r="K33" i="5" s="1"/>
  <c r="K163" i="5"/>
  <c r="K142" i="5" s="1"/>
  <c r="K37" i="5" s="1"/>
  <c r="K162" i="5"/>
  <c r="K141" i="5" s="1"/>
  <c r="K36" i="5" s="1"/>
  <c r="K147" i="5"/>
  <c r="K122" i="5" s="1"/>
  <c r="K144" i="5"/>
  <c r="K118" i="5" s="1"/>
  <c r="K156" i="5"/>
  <c r="K133" i="5" s="1"/>
  <c r="K28" i="5" s="1"/>
  <c r="K149" i="5"/>
  <c r="K124" i="5" s="1"/>
  <c r="K18" i="5" s="1"/>
  <c r="K146" i="5"/>
  <c r="K120" i="5" s="1"/>
  <c r="K14" i="5" s="1"/>
  <c r="K151" i="5"/>
  <c r="K126" i="5" s="1"/>
  <c r="K20" i="5" s="1"/>
  <c r="K148" i="5"/>
  <c r="K123" i="5" s="1"/>
  <c r="K17" i="5" s="1"/>
  <c r="K158" i="5"/>
  <c r="K135" i="5" s="1"/>
  <c r="K30" i="5" s="1"/>
  <c r="K161" i="5"/>
  <c r="K140" i="5" s="1"/>
  <c r="K153" i="5"/>
  <c r="K129" i="5" s="1"/>
  <c r="K150" i="5"/>
  <c r="K125" i="5" s="1"/>
  <c r="K19" i="5" s="1"/>
  <c r="K159" i="5"/>
  <c r="K137" i="5" s="1"/>
  <c r="K145" i="5"/>
  <c r="K119" i="5" s="1"/>
  <c r="K13" i="5" s="1"/>
  <c r="K157" i="5"/>
  <c r="K134" i="5" s="1"/>
  <c r="K29" i="5" s="1"/>
  <c r="K154" i="5"/>
  <c r="K131" i="5" s="1"/>
  <c r="K155" i="5"/>
  <c r="K132" i="5" s="1"/>
  <c r="K27" i="5" s="1"/>
  <c r="K224" i="3"/>
  <c r="K208" i="3"/>
  <c r="K152" i="5"/>
  <c r="K127" i="5" s="1"/>
  <c r="K21" i="5" s="1"/>
  <c r="K222" i="3"/>
  <c r="K216" i="3"/>
  <c r="K215" i="3" s="1"/>
  <c r="K212" i="3"/>
  <c r="K232" i="3"/>
  <c r="K206" i="3"/>
  <c r="K236" i="3"/>
  <c r="K231" i="3"/>
  <c r="K234" i="3"/>
  <c r="K240" i="3"/>
  <c r="K238" i="3"/>
  <c r="K213" i="3"/>
  <c r="K209" i="3"/>
  <c r="K214" i="3"/>
  <c r="K200" i="3"/>
  <c r="K192" i="3"/>
  <c r="K191" i="3" s="1"/>
  <c r="K233" i="3"/>
  <c r="K229" i="3"/>
  <c r="K228" i="3"/>
  <c r="K225" i="3"/>
  <c r="K220" i="3"/>
  <c r="K230" i="3"/>
  <c r="K194" i="3"/>
  <c r="K202" i="3"/>
  <c r="K18" i="3" s="1"/>
  <c r="K237" i="3"/>
  <c r="K239" i="3"/>
  <c r="K203" i="3"/>
  <c r="K217" i="3"/>
  <c r="K227" i="3"/>
  <c r="K226" i="3"/>
  <c r="K197" i="3"/>
  <c r="K196" i="3" s="1"/>
  <c r="K195" i="3"/>
  <c r="K207" i="3"/>
  <c r="K223" i="3"/>
  <c r="K221" i="3"/>
  <c r="K199" i="3"/>
  <c r="K210" i="3"/>
  <c r="K201" i="3"/>
  <c r="K219" i="3"/>
  <c r="K218" i="3" l="1"/>
  <c r="K193" i="3"/>
  <c r="K19" i="3"/>
  <c r="K22" i="3"/>
  <c r="K235" i="3"/>
  <c r="K139" i="5"/>
  <c r="K35" i="5"/>
  <c r="K34" i="5" s="1"/>
  <c r="K121" i="5"/>
  <c r="K16" i="5"/>
  <c r="K15" i="5" s="1"/>
  <c r="K130" i="6"/>
  <c r="K26" i="6"/>
  <c r="K25" i="6" s="1"/>
  <c r="E192" i="3"/>
  <c r="E191" i="3" s="1"/>
  <c r="F191" i="3"/>
  <c r="E232" i="3"/>
  <c r="E157" i="5"/>
  <c r="F134" i="5"/>
  <c r="E156" i="5"/>
  <c r="F133" i="5"/>
  <c r="E157" i="6"/>
  <c r="F134" i="6"/>
  <c r="E151" i="6"/>
  <c r="F126" i="6"/>
  <c r="E162" i="6"/>
  <c r="F141" i="6"/>
  <c r="M198" i="3"/>
  <c r="M16" i="3" s="1"/>
  <c r="M17" i="3"/>
  <c r="M193" i="3"/>
  <c r="M128" i="5"/>
  <c r="M23" i="5"/>
  <c r="M22" i="5" s="1"/>
  <c r="Q128" i="5"/>
  <c r="Q23" i="5"/>
  <c r="Q22" i="5" s="1"/>
  <c r="Q130" i="6"/>
  <c r="Q26" i="6"/>
  <c r="Q25" i="6" s="1"/>
  <c r="H205" i="3"/>
  <c r="H20" i="3" s="1"/>
  <c r="H21" i="3"/>
  <c r="L139" i="6"/>
  <c r="L35" i="6"/>
  <c r="L34" i="6" s="1"/>
  <c r="N210" i="3"/>
  <c r="N200" i="3"/>
  <c r="O19" i="3"/>
  <c r="O22" i="3"/>
  <c r="O211" i="3"/>
  <c r="N212" i="3"/>
  <c r="N156" i="5"/>
  <c r="O133" i="5"/>
  <c r="N151" i="5"/>
  <c r="O126" i="5"/>
  <c r="N154" i="6"/>
  <c r="O131" i="6"/>
  <c r="N153" i="6"/>
  <c r="O129" i="6"/>
  <c r="N151" i="6"/>
  <c r="O126" i="6"/>
  <c r="P136" i="5"/>
  <c r="P32" i="5"/>
  <c r="P31" i="5" s="1"/>
  <c r="I194" i="3"/>
  <c r="J193" i="3"/>
  <c r="I193" i="3" s="1"/>
  <c r="I213" i="3"/>
  <c r="I233" i="3"/>
  <c r="I200" i="3"/>
  <c r="J19" i="3"/>
  <c r="J22" i="3"/>
  <c r="I230" i="3"/>
  <c r="I162" i="5"/>
  <c r="J141" i="5"/>
  <c r="I153" i="5"/>
  <c r="J129" i="5"/>
  <c r="I148" i="5"/>
  <c r="J123" i="5"/>
  <c r="I163" i="6"/>
  <c r="J142" i="6"/>
  <c r="I153" i="6"/>
  <c r="J129" i="6"/>
  <c r="K205" i="3"/>
  <c r="K20" i="3" s="1"/>
  <c r="K21" i="3"/>
  <c r="E145" i="5"/>
  <c r="F119" i="5"/>
  <c r="E162" i="5"/>
  <c r="F141" i="5"/>
  <c r="E146" i="5"/>
  <c r="F120" i="5"/>
  <c r="E161" i="6"/>
  <c r="F140" i="6"/>
  <c r="E155" i="6"/>
  <c r="F132" i="6"/>
  <c r="M117" i="5"/>
  <c r="M12" i="5"/>
  <c r="M11" i="5" s="1"/>
  <c r="Q121" i="5"/>
  <c r="Q16" i="5"/>
  <c r="Q15" i="5" s="1"/>
  <c r="Q130" i="5"/>
  <c r="Q26" i="5"/>
  <c r="Q25" i="5" s="1"/>
  <c r="Q136" i="6"/>
  <c r="Q32" i="6"/>
  <c r="Q31" i="6" s="1"/>
  <c r="Q128" i="6"/>
  <c r="Q23" i="6"/>
  <c r="Q22" i="6" s="1"/>
  <c r="H198" i="3"/>
  <c r="H16" i="3" s="1"/>
  <c r="H17" i="3"/>
  <c r="H139" i="5"/>
  <c r="H35" i="5"/>
  <c r="H34" i="5" s="1"/>
  <c r="H121" i="5"/>
  <c r="H16" i="5"/>
  <c r="H15" i="5" s="1"/>
  <c r="L19" i="3"/>
  <c r="L22" i="3"/>
  <c r="L136" i="5"/>
  <c r="L32" i="5"/>
  <c r="L31" i="5" s="1"/>
  <c r="L130" i="6"/>
  <c r="L26" i="6"/>
  <c r="L25" i="6" s="1"/>
  <c r="O215" i="3"/>
  <c r="N216" i="3"/>
  <c r="N161" i="5"/>
  <c r="O140" i="5"/>
  <c r="N145" i="5"/>
  <c r="O119" i="5"/>
  <c r="N145" i="6"/>
  <c r="O119" i="6"/>
  <c r="N158" i="6"/>
  <c r="O135" i="6"/>
  <c r="N155" i="6"/>
  <c r="D155" i="6"/>
  <c r="O132" i="6"/>
  <c r="I227" i="3"/>
  <c r="I202" i="3"/>
  <c r="I18" i="3" s="1"/>
  <c r="J18" i="3"/>
  <c r="I206" i="3"/>
  <c r="I21" i="3" s="1"/>
  <c r="J205" i="3"/>
  <c r="J21" i="3"/>
  <c r="I210" i="3"/>
  <c r="I234" i="3"/>
  <c r="I220" i="3"/>
  <c r="I161" i="5"/>
  <c r="J140" i="5"/>
  <c r="I152" i="5"/>
  <c r="J127" i="5"/>
  <c r="I146" i="6"/>
  <c r="J120" i="6"/>
  <c r="I157" i="6"/>
  <c r="J134" i="6"/>
  <c r="K130" i="5"/>
  <c r="K26" i="5"/>
  <c r="K25" i="5" s="1"/>
  <c r="K117" i="6"/>
  <c r="K12" i="6"/>
  <c r="K11" i="6" s="1"/>
  <c r="E236" i="3"/>
  <c r="F235" i="3"/>
  <c r="E235" i="3" s="1"/>
  <c r="E159" i="5"/>
  <c r="F137" i="5"/>
  <c r="E151" i="5"/>
  <c r="D151" i="5" s="1"/>
  <c r="F126" i="5"/>
  <c r="E150" i="5"/>
  <c r="F125" i="5"/>
  <c r="E144" i="6"/>
  <c r="F118" i="6"/>
  <c r="E159" i="6"/>
  <c r="F137" i="6"/>
  <c r="M136" i="6"/>
  <c r="M32" i="6"/>
  <c r="M31" i="6" s="1"/>
  <c r="Q235" i="3"/>
  <c r="Q139" i="5"/>
  <c r="Q35" i="5"/>
  <c r="Q34" i="5" s="1"/>
  <c r="H211" i="3"/>
  <c r="H130" i="5"/>
  <c r="H26" i="5"/>
  <c r="H25" i="5" s="1"/>
  <c r="H117" i="5"/>
  <c r="H12" i="5"/>
  <c r="H11" i="5" s="1"/>
  <c r="L218" i="3"/>
  <c r="L121" i="6"/>
  <c r="L16" i="6"/>
  <c r="L15" i="6" s="1"/>
  <c r="G211" i="3"/>
  <c r="G19" i="3"/>
  <c r="G22" i="3"/>
  <c r="N233" i="3"/>
  <c r="N202" i="3"/>
  <c r="O18" i="3"/>
  <c r="N18" i="3" s="1"/>
  <c r="O205" i="3"/>
  <c r="N206" i="3"/>
  <c r="O21" i="3"/>
  <c r="N192" i="3"/>
  <c r="O191" i="3"/>
  <c r="N144" i="5"/>
  <c r="O118" i="5"/>
  <c r="N146" i="5"/>
  <c r="D146" i="5"/>
  <c r="O120" i="5"/>
  <c r="D161" i="6"/>
  <c r="N161" i="6"/>
  <c r="O140" i="6"/>
  <c r="N144" i="6"/>
  <c r="O118" i="6"/>
  <c r="N159" i="6"/>
  <c r="O137" i="6"/>
  <c r="P13" i="3"/>
  <c r="P128" i="6"/>
  <c r="P23" i="6"/>
  <c r="P22" i="6" s="1"/>
  <c r="P121" i="6"/>
  <c r="P16" i="6"/>
  <c r="P15" i="6" s="1"/>
  <c r="J218" i="3"/>
  <c r="I218" i="3" s="1"/>
  <c r="I219" i="3"/>
  <c r="I203" i="3"/>
  <c r="I221" i="3"/>
  <c r="I214" i="3"/>
  <c r="I232" i="3"/>
  <c r="I151" i="5"/>
  <c r="J126" i="5"/>
  <c r="I157" i="5"/>
  <c r="J134" i="5"/>
  <c r="I156" i="5"/>
  <c r="D156" i="5" s="1"/>
  <c r="J133" i="5"/>
  <c r="I150" i="6"/>
  <c r="J125" i="6"/>
  <c r="I161" i="6"/>
  <c r="J140" i="6"/>
  <c r="K198" i="3"/>
  <c r="K16" i="3" s="1"/>
  <c r="K17" i="3"/>
  <c r="K211" i="3"/>
  <c r="F198" i="3"/>
  <c r="E199" i="3"/>
  <c r="E17" i="3" s="1"/>
  <c r="F17" i="3"/>
  <c r="F218" i="3"/>
  <c r="E219" i="3"/>
  <c r="E153" i="5"/>
  <c r="F129" i="5"/>
  <c r="E163" i="5"/>
  <c r="F142" i="5"/>
  <c r="E154" i="5"/>
  <c r="F131" i="5"/>
  <c r="E148" i="6"/>
  <c r="F123" i="6"/>
  <c r="E163" i="6"/>
  <c r="F142" i="6"/>
  <c r="M128" i="6"/>
  <c r="M23" i="6"/>
  <c r="M22" i="6" s="1"/>
  <c r="Q218" i="3"/>
  <c r="Q136" i="5"/>
  <c r="Q32" i="5"/>
  <c r="Q31" i="5" s="1"/>
  <c r="Q139" i="6"/>
  <c r="Q35" i="6"/>
  <c r="Q34" i="6" s="1"/>
  <c r="H215" i="3"/>
  <c r="H13" i="3"/>
  <c r="H136" i="5"/>
  <c r="H32" i="5"/>
  <c r="H31" i="5" s="1"/>
  <c r="L198" i="3"/>
  <c r="L16" i="3" s="1"/>
  <c r="L17" i="3"/>
  <c r="L128" i="5"/>
  <c r="L23" i="5"/>
  <c r="L22" i="5" s="1"/>
  <c r="G193" i="3"/>
  <c r="G128" i="6"/>
  <c r="G23" i="6"/>
  <c r="G22" i="6" s="1"/>
  <c r="N240" i="3"/>
  <c r="N209" i="3"/>
  <c r="N234" i="3"/>
  <c r="N152" i="5"/>
  <c r="O127" i="5"/>
  <c r="N147" i="5"/>
  <c r="O122" i="5"/>
  <c r="N149" i="5"/>
  <c r="O124" i="5"/>
  <c r="N150" i="6"/>
  <c r="O125" i="6"/>
  <c r="N148" i="6"/>
  <c r="O123" i="6"/>
  <c r="N163" i="6"/>
  <c r="D163" i="6"/>
  <c r="O142" i="6"/>
  <c r="P211" i="3"/>
  <c r="P215" i="3"/>
  <c r="P139" i="5"/>
  <c r="P35" i="5"/>
  <c r="P34" i="5" s="1"/>
  <c r="P128" i="5"/>
  <c r="P23" i="5"/>
  <c r="P22" i="5" s="1"/>
  <c r="I197" i="3"/>
  <c r="J196" i="3"/>
  <c r="I196" i="3" s="1"/>
  <c r="I223" i="3"/>
  <c r="I226" i="3"/>
  <c r="I224" i="3"/>
  <c r="J211" i="3"/>
  <c r="I212" i="3"/>
  <c r="I163" i="5"/>
  <c r="D163" i="5" s="1"/>
  <c r="J142" i="5"/>
  <c r="I146" i="5"/>
  <c r="J120" i="5"/>
  <c r="I159" i="5"/>
  <c r="J137" i="5"/>
  <c r="I154" i="6"/>
  <c r="J131" i="6"/>
  <c r="I144" i="6"/>
  <c r="D144" i="6" s="1"/>
  <c r="J118" i="6"/>
  <c r="E221" i="3"/>
  <c r="E161" i="5"/>
  <c r="D161" i="5" s="1"/>
  <c r="F140" i="5"/>
  <c r="E155" i="5"/>
  <c r="D155" i="5" s="1"/>
  <c r="F132" i="5"/>
  <c r="E158" i="5"/>
  <c r="F135" i="5"/>
  <c r="E152" i="6"/>
  <c r="F127" i="6"/>
  <c r="E146" i="6"/>
  <c r="F120" i="6"/>
  <c r="M218" i="3"/>
  <c r="M211" i="3"/>
  <c r="M130" i="5"/>
  <c r="M26" i="5"/>
  <c r="M25" i="5" s="1"/>
  <c r="M139" i="5"/>
  <c r="M35" i="5"/>
  <c r="M34" i="5" s="1"/>
  <c r="M117" i="6"/>
  <c r="M12" i="6"/>
  <c r="M11" i="6" s="1"/>
  <c r="Q205" i="3"/>
  <c r="Q20" i="3" s="1"/>
  <c r="Q21" i="3"/>
  <c r="Q117" i="6"/>
  <c r="Q12" i="6"/>
  <c r="Q11" i="6" s="1"/>
  <c r="Q10" i="6" s="1"/>
  <c r="D32" i="4" s="1"/>
  <c r="H19" i="3"/>
  <c r="H22" i="3"/>
  <c r="H128" i="6"/>
  <c r="H23" i="6"/>
  <c r="H22" i="6" s="1"/>
  <c r="H121" i="6"/>
  <c r="H16" i="6"/>
  <c r="H15" i="6" s="1"/>
  <c r="G136" i="5"/>
  <c r="G32" i="5"/>
  <c r="G31" i="5" s="1"/>
  <c r="G121" i="6"/>
  <c r="G16" i="6"/>
  <c r="G15" i="6" s="1"/>
  <c r="N230" i="3"/>
  <c r="N223" i="3"/>
  <c r="N229" i="3"/>
  <c r="N220" i="3"/>
  <c r="N155" i="5"/>
  <c r="O132" i="5"/>
  <c r="N150" i="5"/>
  <c r="O125" i="5"/>
  <c r="N160" i="5"/>
  <c r="O138" i="5"/>
  <c r="D157" i="6"/>
  <c r="N157" i="6"/>
  <c r="O134" i="6"/>
  <c r="N152" i="6"/>
  <c r="D152" i="6"/>
  <c r="O127" i="6"/>
  <c r="P130" i="5"/>
  <c r="P26" i="5"/>
  <c r="P25" i="5" s="1"/>
  <c r="P130" i="6"/>
  <c r="P26" i="6"/>
  <c r="P25" i="6" s="1"/>
  <c r="P139" i="6"/>
  <c r="P35" i="6"/>
  <c r="P34" i="6" s="1"/>
  <c r="I229" i="3"/>
  <c r="I237" i="3"/>
  <c r="I240" i="3"/>
  <c r="I209" i="3"/>
  <c r="J215" i="3"/>
  <c r="I215" i="3" s="1"/>
  <c r="I216" i="3"/>
  <c r="I147" i="5"/>
  <c r="J122" i="5"/>
  <c r="I150" i="5"/>
  <c r="D150" i="5" s="1"/>
  <c r="J125" i="5"/>
  <c r="I147" i="6"/>
  <c r="J122" i="6"/>
  <c r="I158" i="6"/>
  <c r="J135" i="6"/>
  <c r="I148" i="6"/>
  <c r="D148" i="6" s="1"/>
  <c r="J123" i="6"/>
  <c r="K136" i="5"/>
  <c r="K32" i="5"/>
  <c r="K31" i="5" s="1"/>
  <c r="K121" i="6"/>
  <c r="K16" i="6"/>
  <c r="K15" i="6" s="1"/>
  <c r="K128" i="6"/>
  <c r="K23" i="6"/>
  <c r="K22" i="6" s="1"/>
  <c r="F193" i="3"/>
  <c r="E194" i="3"/>
  <c r="E193" i="3" s="1"/>
  <c r="E227" i="3"/>
  <c r="E202" i="3"/>
  <c r="E18" i="3" s="1"/>
  <c r="F18" i="3"/>
  <c r="E200" i="3"/>
  <c r="F19" i="3"/>
  <c r="F22" i="3"/>
  <c r="E147" i="5"/>
  <c r="D147" i="5" s="1"/>
  <c r="F122" i="5"/>
  <c r="E144" i="5"/>
  <c r="D144" i="5" s="1"/>
  <c r="F118" i="5"/>
  <c r="E145" i="6"/>
  <c r="D145" i="6" s="1"/>
  <c r="F119" i="6"/>
  <c r="E156" i="6"/>
  <c r="D156" i="6" s="1"/>
  <c r="F133" i="6"/>
  <c r="E150" i="6"/>
  <c r="D150" i="6" s="1"/>
  <c r="F125" i="6"/>
  <c r="M205" i="3"/>
  <c r="M20" i="3" s="1"/>
  <c r="M21" i="3"/>
  <c r="Q198" i="3"/>
  <c r="Q16" i="3" s="1"/>
  <c r="Q17" i="3"/>
  <c r="Q211" i="3"/>
  <c r="Q13" i="3"/>
  <c r="H218" i="3"/>
  <c r="L13" i="3"/>
  <c r="L139" i="5"/>
  <c r="L35" i="5"/>
  <c r="L34" i="5" s="1"/>
  <c r="L117" i="6"/>
  <c r="L12" i="6"/>
  <c r="L11" i="6" s="1"/>
  <c r="L136" i="6"/>
  <c r="L32" i="6"/>
  <c r="L31" i="6" s="1"/>
  <c r="G218" i="3"/>
  <c r="G198" i="3"/>
  <c r="G16" i="3" s="1"/>
  <c r="G17" i="3"/>
  <c r="G205" i="3"/>
  <c r="G20" i="3" s="1"/>
  <c r="G21" i="3"/>
  <c r="G128" i="5"/>
  <c r="G23" i="5"/>
  <c r="G22" i="5" s="1"/>
  <c r="G117" i="5"/>
  <c r="G12" i="5"/>
  <c r="G11" i="5" s="1"/>
  <c r="G139" i="6"/>
  <c r="G35" i="6"/>
  <c r="G34" i="6" s="1"/>
  <c r="O198" i="3"/>
  <c r="N199" i="3"/>
  <c r="O17" i="3"/>
  <c r="N221" i="3"/>
  <c r="N197" i="3"/>
  <c r="O196" i="3"/>
  <c r="N196" i="3" s="1"/>
  <c r="N154" i="5"/>
  <c r="O131" i="5"/>
  <c r="D153" i="5"/>
  <c r="N153" i="5"/>
  <c r="O129" i="5"/>
  <c r="N158" i="5"/>
  <c r="O135" i="5"/>
  <c r="N146" i="6"/>
  <c r="D146" i="6"/>
  <c r="O120" i="6"/>
  <c r="N156" i="6"/>
  <c r="O133" i="6"/>
  <c r="P205" i="3"/>
  <c r="P20" i="3" s="1"/>
  <c r="P21" i="3"/>
  <c r="P117" i="5"/>
  <c r="P12" i="5"/>
  <c r="P11" i="5" s="1"/>
  <c r="P10" i="5" s="1"/>
  <c r="D54" i="4" s="1"/>
  <c r="P117" i="6"/>
  <c r="P116" i="6" s="1"/>
  <c r="P164" i="6" s="1"/>
  <c r="P12" i="6"/>
  <c r="P11" i="6" s="1"/>
  <c r="P136" i="6"/>
  <c r="P32" i="6"/>
  <c r="P31" i="6" s="1"/>
  <c r="I207" i="3"/>
  <c r="I199" i="3"/>
  <c r="I17" i="3" s="1"/>
  <c r="J198" i="3"/>
  <c r="J17" i="3"/>
  <c r="I201" i="3"/>
  <c r="J235" i="3"/>
  <c r="I235" i="3" s="1"/>
  <c r="I236" i="3"/>
  <c r="I228" i="3"/>
  <c r="I155" i="5"/>
  <c r="J132" i="5"/>
  <c r="I154" i="5"/>
  <c r="D154" i="5" s="1"/>
  <c r="J131" i="5"/>
  <c r="I151" i="6"/>
  <c r="D151" i="6" s="1"/>
  <c r="J126" i="6"/>
  <c r="I162" i="6"/>
  <c r="J141" i="6"/>
  <c r="I152" i="6"/>
  <c r="J127" i="6"/>
  <c r="F215" i="3"/>
  <c r="E215" i="3" s="1"/>
  <c r="E216" i="3"/>
  <c r="F211" i="3"/>
  <c r="E212" i="3"/>
  <c r="E149" i="5"/>
  <c r="D149" i="5" s="1"/>
  <c r="F124" i="5"/>
  <c r="E148" i="5"/>
  <c r="F123" i="5"/>
  <c r="E149" i="6"/>
  <c r="F124" i="6"/>
  <c r="E160" i="6"/>
  <c r="D160" i="6" s="1"/>
  <c r="F138" i="6"/>
  <c r="E154" i="6"/>
  <c r="D154" i="6" s="1"/>
  <c r="F131" i="6"/>
  <c r="M235" i="3"/>
  <c r="M19" i="3"/>
  <c r="M22" i="3"/>
  <c r="M130" i="6"/>
  <c r="M26" i="6"/>
  <c r="M25" i="6" s="1"/>
  <c r="Q19" i="3"/>
  <c r="Q22" i="3"/>
  <c r="Q117" i="5"/>
  <c r="Q116" i="5" s="1"/>
  <c r="Q164" i="5" s="1"/>
  <c r="Q243" i="3" s="1"/>
  <c r="Q204" i="3" s="1"/>
  <c r="Q190" i="3" s="1"/>
  <c r="Q12" i="5"/>
  <c r="Q11" i="5" s="1"/>
  <c r="Q121" i="6"/>
  <c r="Q16" i="6"/>
  <c r="Q15" i="6" s="1"/>
  <c r="H139" i="6"/>
  <c r="H35" i="6"/>
  <c r="H34" i="6" s="1"/>
  <c r="L211" i="3"/>
  <c r="L235" i="3"/>
  <c r="L117" i="5"/>
  <c r="L116" i="5" s="1"/>
  <c r="L164" i="5" s="1"/>
  <c r="L243" i="3" s="1"/>
  <c r="L204" i="3" s="1"/>
  <c r="L12" i="5"/>
  <c r="L11" i="5" s="1"/>
  <c r="L121" i="5"/>
  <c r="L16" i="5"/>
  <c r="L15" i="5" s="1"/>
  <c r="L128" i="6"/>
  <c r="L23" i="6"/>
  <c r="L22" i="6" s="1"/>
  <c r="G13" i="3"/>
  <c r="G139" i="5"/>
  <c r="G35" i="5"/>
  <c r="G34" i="5" s="1"/>
  <c r="G121" i="5"/>
  <c r="G16" i="5"/>
  <c r="G15" i="5" s="1"/>
  <c r="G130" i="6"/>
  <c r="G26" i="6"/>
  <c r="G25" i="6" s="1"/>
  <c r="O218" i="3"/>
  <c r="N218" i="3" s="1"/>
  <c r="N219" i="3"/>
  <c r="N236" i="3"/>
  <c r="O235" i="3"/>
  <c r="N235" i="3" s="1"/>
  <c r="D157" i="5"/>
  <c r="N157" i="5"/>
  <c r="O134" i="5"/>
  <c r="N163" i="5"/>
  <c r="O142" i="5"/>
  <c r="D162" i="5"/>
  <c r="N162" i="5"/>
  <c r="O141" i="5"/>
  <c r="N162" i="6"/>
  <c r="D162" i="6"/>
  <c r="O141" i="6"/>
  <c r="N160" i="6"/>
  <c r="O138" i="6"/>
  <c r="P198" i="3"/>
  <c r="P16" i="3" s="1"/>
  <c r="P17" i="3"/>
  <c r="P22" i="3"/>
  <c r="P19" i="3"/>
  <c r="P121" i="5"/>
  <c r="P16" i="5"/>
  <c r="P15" i="5" s="1"/>
  <c r="I222" i="3"/>
  <c r="I231" i="3"/>
  <c r="I225" i="3"/>
  <c r="I238" i="3"/>
  <c r="I145" i="5"/>
  <c r="D145" i="5" s="1"/>
  <c r="J119" i="5"/>
  <c r="I158" i="5"/>
  <c r="D158" i="5" s="1"/>
  <c r="J135" i="5"/>
  <c r="I155" i="6"/>
  <c r="J132" i="6"/>
  <c r="I145" i="6"/>
  <c r="J119" i="6"/>
  <c r="I156" i="6"/>
  <c r="J133" i="6"/>
  <c r="K13" i="3"/>
  <c r="K128" i="5"/>
  <c r="K23" i="5"/>
  <c r="K22" i="5" s="1"/>
  <c r="K117" i="5"/>
  <c r="K12" i="5"/>
  <c r="K11" i="5" s="1"/>
  <c r="K136" i="6"/>
  <c r="K32" i="6"/>
  <c r="K31" i="6" s="1"/>
  <c r="K139" i="6"/>
  <c r="K35" i="6"/>
  <c r="K34" i="6" s="1"/>
  <c r="F196" i="3"/>
  <c r="E196" i="3" s="1"/>
  <c r="E197" i="3"/>
  <c r="F205" i="3"/>
  <c r="E206" i="3"/>
  <c r="E21" i="3" s="1"/>
  <c r="F21" i="3"/>
  <c r="E160" i="5"/>
  <c r="D160" i="5" s="1"/>
  <c r="F138" i="5"/>
  <c r="E152" i="5"/>
  <c r="D152" i="5" s="1"/>
  <c r="F127" i="5"/>
  <c r="E153" i="6"/>
  <c r="D153" i="6" s="1"/>
  <c r="F129" i="6"/>
  <c r="E147" i="6"/>
  <c r="D147" i="6" s="1"/>
  <c r="F122" i="6"/>
  <c r="E158" i="6"/>
  <c r="D158" i="6" s="1"/>
  <c r="F135" i="6"/>
  <c r="M13" i="3"/>
  <c r="M121" i="5"/>
  <c r="M16" i="5"/>
  <c r="M15" i="5" s="1"/>
  <c r="M136" i="5"/>
  <c r="M32" i="5"/>
  <c r="M31" i="5" s="1"/>
  <c r="M139" i="6"/>
  <c r="M35" i="6"/>
  <c r="M34" i="6" s="1"/>
  <c r="M121" i="6"/>
  <c r="M16" i="6"/>
  <c r="M15" i="6" s="1"/>
  <c r="H128" i="5"/>
  <c r="H23" i="5"/>
  <c r="H22" i="5" s="1"/>
  <c r="H130" i="6"/>
  <c r="H26" i="6"/>
  <c r="H25" i="6" s="1"/>
  <c r="H117" i="6"/>
  <c r="H116" i="6" s="1"/>
  <c r="H164" i="6" s="1"/>
  <c r="H12" i="6"/>
  <c r="H11" i="6" s="1"/>
  <c r="H10" i="6" s="1"/>
  <c r="H136" i="6"/>
  <c r="H32" i="6"/>
  <c r="H31" i="6" s="1"/>
  <c r="L205" i="3"/>
  <c r="L20" i="3" s="1"/>
  <c r="L21" i="3"/>
  <c r="L130" i="5"/>
  <c r="L26" i="5"/>
  <c r="L25" i="5" s="1"/>
  <c r="G130" i="5"/>
  <c r="G26" i="5"/>
  <c r="G25" i="5" s="1"/>
  <c r="G117" i="6"/>
  <c r="G12" i="6"/>
  <c r="G11" i="6" s="1"/>
  <c r="G136" i="6"/>
  <c r="G32" i="6"/>
  <c r="G31" i="6" s="1"/>
  <c r="N194" i="3"/>
  <c r="O193" i="3"/>
  <c r="N193" i="3" s="1"/>
  <c r="D242" i="3"/>
  <c r="N159" i="5"/>
  <c r="D159" i="5"/>
  <c r="O137" i="5"/>
  <c r="N148" i="5"/>
  <c r="D148" i="5"/>
  <c r="O123" i="5"/>
  <c r="D149" i="6"/>
  <c r="N149" i="6"/>
  <c r="O124" i="6"/>
  <c r="N147" i="6"/>
  <c r="O122" i="6"/>
  <c r="I217" i="3"/>
  <c r="I195" i="3"/>
  <c r="I239" i="3"/>
  <c r="J191" i="3"/>
  <c r="I192" i="3"/>
  <c r="I191" i="3" s="1"/>
  <c r="I208" i="3"/>
  <c r="I149" i="5"/>
  <c r="J124" i="5"/>
  <c r="I160" i="5"/>
  <c r="J138" i="5"/>
  <c r="I144" i="5"/>
  <c r="J118" i="5"/>
  <c r="I159" i="6"/>
  <c r="D159" i="6" s="1"/>
  <c r="J137" i="6"/>
  <c r="I149" i="6"/>
  <c r="J124" i="6"/>
  <c r="I160" i="6"/>
  <c r="J138" i="6"/>
  <c r="Q27" i="3" l="1"/>
  <c r="Q24" i="3" s="1"/>
  <c r="Q23" i="3"/>
  <c r="D55" i="2" s="1"/>
  <c r="D89" i="2" s="1"/>
  <c r="J117" i="5"/>
  <c r="I118" i="5"/>
  <c r="J12" i="5"/>
  <c r="I119" i="5"/>
  <c r="J13" i="5"/>
  <c r="I13" i="5" s="1"/>
  <c r="J130" i="5"/>
  <c r="I130" i="5" s="1"/>
  <c r="I131" i="5"/>
  <c r="J26" i="5"/>
  <c r="E123" i="6"/>
  <c r="F17" i="6"/>
  <c r="E17" i="6" s="1"/>
  <c r="I140" i="6"/>
  <c r="J139" i="6"/>
  <c r="J35" i="6"/>
  <c r="J128" i="5"/>
  <c r="I128" i="5" s="1"/>
  <c r="I129" i="5"/>
  <c r="J23" i="5"/>
  <c r="F121" i="6"/>
  <c r="E121" i="6" s="1"/>
  <c r="E122" i="6"/>
  <c r="F16" i="6"/>
  <c r="I198" i="3"/>
  <c r="I16" i="3" s="1"/>
  <c r="J16" i="3"/>
  <c r="P116" i="5"/>
  <c r="P164" i="5" s="1"/>
  <c r="P243" i="3" s="1"/>
  <c r="P204" i="3" s="1"/>
  <c r="P190" i="3" s="1"/>
  <c r="N138" i="5"/>
  <c r="O33" i="5"/>
  <c r="Q116" i="6"/>
  <c r="Q164" i="6" s="1"/>
  <c r="J130" i="6"/>
  <c r="I130" i="6" s="1"/>
  <c r="I131" i="6"/>
  <c r="J26" i="6"/>
  <c r="N123" i="6"/>
  <c r="O17" i="6"/>
  <c r="E218" i="3"/>
  <c r="O117" i="6"/>
  <c r="N118" i="6"/>
  <c r="O12" i="6"/>
  <c r="N205" i="3"/>
  <c r="O20" i="3"/>
  <c r="N20" i="3" s="1"/>
  <c r="O128" i="6"/>
  <c r="N128" i="6" s="1"/>
  <c r="N129" i="6"/>
  <c r="O23" i="6"/>
  <c r="I133" i="6"/>
  <c r="J28" i="6"/>
  <c r="I28" i="6" s="1"/>
  <c r="N198" i="3"/>
  <c r="O16" i="3"/>
  <c r="N16" i="3" s="1"/>
  <c r="E19" i="3"/>
  <c r="E22" i="3"/>
  <c r="E134" i="5"/>
  <c r="F29" i="5"/>
  <c r="E29" i="5" s="1"/>
  <c r="I138" i="6"/>
  <c r="J33" i="6"/>
  <c r="I33" i="6" s="1"/>
  <c r="I138" i="5"/>
  <c r="J33" i="5"/>
  <c r="I33" i="5" s="1"/>
  <c r="N123" i="5"/>
  <c r="O17" i="5"/>
  <c r="K10" i="5"/>
  <c r="D38" i="4" s="1"/>
  <c r="I119" i="6"/>
  <c r="J13" i="6"/>
  <c r="I13" i="6" s="1"/>
  <c r="N141" i="5"/>
  <c r="O36" i="5"/>
  <c r="E123" i="5"/>
  <c r="F17" i="5"/>
  <c r="E17" i="5" s="1"/>
  <c r="I127" i="6"/>
  <c r="J21" i="6"/>
  <c r="I21" i="6" s="1"/>
  <c r="I132" i="5"/>
  <c r="J27" i="5"/>
  <c r="I27" i="5" s="1"/>
  <c r="N135" i="5"/>
  <c r="O30" i="5"/>
  <c r="F117" i="5"/>
  <c r="E118" i="5"/>
  <c r="F12" i="5"/>
  <c r="I125" i="5"/>
  <c r="J19" i="5"/>
  <c r="I19" i="5" s="1"/>
  <c r="E41" i="9"/>
  <c r="E12" i="9"/>
  <c r="E11" i="9" s="1"/>
  <c r="E132" i="5"/>
  <c r="F27" i="5"/>
  <c r="E27" i="5" s="1"/>
  <c r="I211" i="3"/>
  <c r="O121" i="5"/>
  <c r="N121" i="5" s="1"/>
  <c r="N122" i="5"/>
  <c r="O16" i="5"/>
  <c r="F130" i="5"/>
  <c r="E130" i="5" s="1"/>
  <c r="E131" i="5"/>
  <c r="F26" i="5"/>
  <c r="I125" i="6"/>
  <c r="J19" i="6"/>
  <c r="I19" i="6" s="1"/>
  <c r="N118" i="5"/>
  <c r="O117" i="5"/>
  <c r="O12" i="5"/>
  <c r="E39" i="9"/>
  <c r="E125" i="5"/>
  <c r="F19" i="5"/>
  <c r="E19" i="5" s="1"/>
  <c r="K10" i="6"/>
  <c r="D15" i="4" s="1"/>
  <c r="I127" i="5"/>
  <c r="J21" i="5"/>
  <c r="I21" i="5" s="1"/>
  <c r="I205" i="3"/>
  <c r="I20" i="3" s="1"/>
  <c r="J20" i="3"/>
  <c r="N135" i="6"/>
  <c r="O30" i="6"/>
  <c r="E120" i="5"/>
  <c r="F14" i="5"/>
  <c r="E14" i="5" s="1"/>
  <c r="J128" i="6"/>
  <c r="I128" i="6" s="1"/>
  <c r="I129" i="6"/>
  <c r="J23" i="6"/>
  <c r="I141" i="5"/>
  <c r="J36" i="5"/>
  <c r="I36" i="5" s="1"/>
  <c r="N133" i="5"/>
  <c r="O28" i="5"/>
  <c r="E126" i="6"/>
  <c r="F20" i="6"/>
  <c r="E20" i="6" s="1"/>
  <c r="E124" i="6"/>
  <c r="F18" i="6"/>
  <c r="E18" i="6" s="1"/>
  <c r="O130" i="5"/>
  <c r="N130" i="5" s="1"/>
  <c r="N131" i="5"/>
  <c r="O26" i="5"/>
  <c r="E119" i="6"/>
  <c r="F13" i="6"/>
  <c r="E13" i="6" s="1"/>
  <c r="I126" i="5"/>
  <c r="J20" i="5"/>
  <c r="I20" i="5" s="1"/>
  <c r="N119" i="5"/>
  <c r="O13" i="5"/>
  <c r="F139" i="6"/>
  <c r="E140" i="6"/>
  <c r="F35" i="6"/>
  <c r="F128" i="6"/>
  <c r="E128" i="6" s="1"/>
  <c r="E129" i="6"/>
  <c r="F23" i="6"/>
  <c r="E205" i="3"/>
  <c r="E20" i="3" s="1"/>
  <c r="F20" i="3"/>
  <c r="K116" i="5"/>
  <c r="K164" i="5" s="1"/>
  <c r="K243" i="3" s="1"/>
  <c r="K204" i="3" s="1"/>
  <c r="K190" i="3" s="1"/>
  <c r="L10" i="5"/>
  <c r="D39" i="4" s="1"/>
  <c r="Q10" i="5"/>
  <c r="D55" i="4" s="1"/>
  <c r="G10" i="5"/>
  <c r="L190" i="3"/>
  <c r="N127" i="6"/>
  <c r="O21" i="6"/>
  <c r="J136" i="5"/>
  <c r="I136" i="5" s="1"/>
  <c r="I137" i="5"/>
  <c r="J32" i="5"/>
  <c r="K116" i="6"/>
  <c r="K164" i="6" s="1"/>
  <c r="O139" i="5"/>
  <c r="N139" i="5" s="1"/>
  <c r="N140" i="5"/>
  <c r="O35" i="5"/>
  <c r="F13" i="3"/>
  <c r="J13" i="3"/>
  <c r="I122" i="6"/>
  <c r="J121" i="6"/>
  <c r="I121" i="6" s="1"/>
  <c r="J16" i="6"/>
  <c r="E118" i="6"/>
  <c r="F117" i="6"/>
  <c r="F12" i="6"/>
  <c r="I120" i="6"/>
  <c r="J14" i="6"/>
  <c r="I14" i="6" s="1"/>
  <c r="N19" i="3"/>
  <c r="I124" i="6"/>
  <c r="J18" i="6"/>
  <c r="I18" i="6" s="1"/>
  <c r="I124" i="5"/>
  <c r="J18" i="5"/>
  <c r="I18" i="5" s="1"/>
  <c r="O121" i="6"/>
  <c r="N121" i="6" s="1"/>
  <c r="N122" i="6"/>
  <c r="O16" i="6"/>
  <c r="I132" i="6"/>
  <c r="J27" i="6"/>
  <c r="I27" i="6" s="1"/>
  <c r="N138" i="6"/>
  <c r="O33" i="6"/>
  <c r="E131" i="6"/>
  <c r="F130" i="6"/>
  <c r="E130" i="6" s="1"/>
  <c r="F26" i="6"/>
  <c r="E124" i="5"/>
  <c r="F18" i="5"/>
  <c r="E18" i="5" s="1"/>
  <c r="I141" i="6"/>
  <c r="J36" i="6"/>
  <c r="I36" i="6" s="1"/>
  <c r="N133" i="6"/>
  <c r="O28" i="6"/>
  <c r="G116" i="5"/>
  <c r="G164" i="5" s="1"/>
  <c r="G243" i="3" s="1"/>
  <c r="G204" i="3" s="1"/>
  <c r="E125" i="6"/>
  <c r="F19" i="6"/>
  <c r="E19" i="6" s="1"/>
  <c r="E122" i="5"/>
  <c r="F121" i="5"/>
  <c r="E121" i="5" s="1"/>
  <c r="F16" i="5"/>
  <c r="I123" i="6"/>
  <c r="J17" i="6"/>
  <c r="I17" i="6" s="1"/>
  <c r="I122" i="5"/>
  <c r="J121" i="5"/>
  <c r="I121" i="5" s="1"/>
  <c r="J16" i="5"/>
  <c r="N125" i="5"/>
  <c r="O19" i="5"/>
  <c r="M10" i="6"/>
  <c r="D17" i="4" s="1"/>
  <c r="E120" i="6"/>
  <c r="F14" i="6"/>
  <c r="E14" i="6" s="1"/>
  <c r="E140" i="5"/>
  <c r="F139" i="5"/>
  <c r="F35" i="5"/>
  <c r="N125" i="6"/>
  <c r="O19" i="6"/>
  <c r="E142" i="5"/>
  <c r="F37" i="5"/>
  <c r="E37" i="5" s="1"/>
  <c r="E198" i="3"/>
  <c r="E16" i="3" s="1"/>
  <c r="F16" i="3"/>
  <c r="I133" i="5"/>
  <c r="J28" i="5"/>
  <c r="I28" i="5" s="1"/>
  <c r="O139" i="6"/>
  <c r="N139" i="6" s="1"/>
  <c r="N140" i="6"/>
  <c r="O35" i="6"/>
  <c r="H10" i="5"/>
  <c r="E126" i="5"/>
  <c r="F20" i="5"/>
  <c r="E20" i="5" s="1"/>
  <c r="I140" i="5"/>
  <c r="J139" i="5"/>
  <c r="J35" i="5"/>
  <c r="M10" i="5"/>
  <c r="D40" i="4" s="1"/>
  <c r="E141" i="5"/>
  <c r="F36" i="5"/>
  <c r="E36" i="5" s="1"/>
  <c r="I142" i="6"/>
  <c r="J37" i="6"/>
  <c r="I37" i="6" s="1"/>
  <c r="N131" i="6"/>
  <c r="O130" i="6"/>
  <c r="N130" i="6" s="1"/>
  <c r="O26" i="6"/>
  <c r="E134" i="6"/>
  <c r="F29" i="6"/>
  <c r="E29" i="6" s="1"/>
  <c r="E13" i="3"/>
  <c r="E55" i="10" s="1"/>
  <c r="E54" i="10" s="1"/>
  <c r="E135" i="5"/>
  <c r="F30" i="5"/>
  <c r="E30" i="5" s="1"/>
  <c r="E141" i="6"/>
  <c r="F36" i="6"/>
  <c r="E36" i="6" s="1"/>
  <c r="N137" i="5"/>
  <c r="O136" i="5"/>
  <c r="N136" i="5" s="1"/>
  <c r="O32" i="5"/>
  <c r="G10" i="6"/>
  <c r="E127" i="5"/>
  <c r="F21" i="5"/>
  <c r="E21" i="5" s="1"/>
  <c r="N142" i="5"/>
  <c r="O37" i="5"/>
  <c r="N129" i="5"/>
  <c r="O128" i="5"/>
  <c r="N128" i="5" s="1"/>
  <c r="O23" i="5"/>
  <c r="M116" i="6"/>
  <c r="M164" i="6" s="1"/>
  <c r="I120" i="5"/>
  <c r="J14" i="5"/>
  <c r="I14" i="5" s="1"/>
  <c r="N127" i="5"/>
  <c r="O21" i="5"/>
  <c r="N191" i="3"/>
  <c r="O13" i="3"/>
  <c r="N13" i="3" s="1"/>
  <c r="H116" i="5"/>
  <c r="H164" i="5" s="1"/>
  <c r="H243" i="3" s="1"/>
  <c r="H204" i="3" s="1"/>
  <c r="H190" i="3" s="1"/>
  <c r="N119" i="6"/>
  <c r="O13" i="6"/>
  <c r="M116" i="5"/>
  <c r="M164" i="5" s="1"/>
  <c r="M243" i="3" s="1"/>
  <c r="M204" i="3" s="1"/>
  <c r="M190" i="3" s="1"/>
  <c r="G190" i="3"/>
  <c r="E138" i="6"/>
  <c r="F33" i="6"/>
  <c r="E33" i="6" s="1"/>
  <c r="I126" i="6"/>
  <c r="J20" i="6"/>
  <c r="I20" i="6" s="1"/>
  <c r="P10" i="6"/>
  <c r="D31" i="4" s="1"/>
  <c r="N17" i="3"/>
  <c r="L10" i="6"/>
  <c r="D16" i="4" s="1"/>
  <c r="E133" i="6"/>
  <c r="F28" i="6"/>
  <c r="E28" i="6" s="1"/>
  <c r="I135" i="6"/>
  <c r="J30" i="6"/>
  <c r="I30" i="6" s="1"/>
  <c r="N134" i="6"/>
  <c r="O29" i="6"/>
  <c r="E127" i="6"/>
  <c r="F21" i="6"/>
  <c r="E21" i="6" s="1"/>
  <c r="N142" i="6"/>
  <c r="O37" i="6"/>
  <c r="E142" i="6"/>
  <c r="F37" i="6"/>
  <c r="E37" i="6" s="1"/>
  <c r="F128" i="5"/>
  <c r="E128" i="5" s="1"/>
  <c r="E129" i="5"/>
  <c r="F23" i="5"/>
  <c r="I134" i="5"/>
  <c r="J29" i="5"/>
  <c r="I29" i="5" s="1"/>
  <c r="N137" i="6"/>
  <c r="O136" i="6"/>
  <c r="N136" i="6" s="1"/>
  <c r="O32" i="6"/>
  <c r="E137" i="6"/>
  <c r="F136" i="6"/>
  <c r="E136" i="6" s="1"/>
  <c r="F32" i="6"/>
  <c r="F136" i="5"/>
  <c r="E136" i="5" s="1"/>
  <c r="E137" i="5"/>
  <c r="F32" i="5"/>
  <c r="I134" i="6"/>
  <c r="J29" i="6"/>
  <c r="I29" i="6" s="1"/>
  <c r="E132" i="6"/>
  <c r="F27" i="6"/>
  <c r="E27" i="6" s="1"/>
  <c r="E119" i="5"/>
  <c r="F13" i="5"/>
  <c r="E13" i="5" s="1"/>
  <c r="I123" i="5"/>
  <c r="J17" i="5"/>
  <c r="I17" i="5" s="1"/>
  <c r="N126" i="6"/>
  <c r="O20" i="6"/>
  <c r="N211" i="3"/>
  <c r="E133" i="5"/>
  <c r="F28" i="5"/>
  <c r="E28" i="5" s="1"/>
  <c r="N134" i="5"/>
  <c r="O29" i="5"/>
  <c r="J136" i="6"/>
  <c r="I136" i="6" s="1"/>
  <c r="I137" i="6"/>
  <c r="J32" i="6"/>
  <c r="G116" i="6"/>
  <c r="G164" i="6" s="1"/>
  <c r="I135" i="5"/>
  <c r="J30" i="5"/>
  <c r="I30" i="5" s="1"/>
  <c r="I13" i="3"/>
  <c r="N124" i="6"/>
  <c r="O18" i="6"/>
  <c r="E135" i="6"/>
  <c r="F30" i="6"/>
  <c r="E30" i="6" s="1"/>
  <c r="E138" i="5"/>
  <c r="F33" i="5"/>
  <c r="E33" i="5" s="1"/>
  <c r="N141" i="6"/>
  <c r="O36" i="6"/>
  <c r="E211" i="3"/>
  <c r="N120" i="6"/>
  <c r="O14" i="6"/>
  <c r="L116" i="6"/>
  <c r="L164" i="6" s="1"/>
  <c r="N132" i="5"/>
  <c r="O27" i="5"/>
  <c r="J117" i="6"/>
  <c r="I118" i="6"/>
  <c r="J12" i="6"/>
  <c r="I142" i="5"/>
  <c r="J37" i="5"/>
  <c r="I37" i="5" s="1"/>
  <c r="N124" i="5"/>
  <c r="O18" i="5"/>
  <c r="N120" i="5"/>
  <c r="O14" i="5"/>
  <c r="N21" i="3"/>
  <c r="N132" i="6"/>
  <c r="O27" i="6"/>
  <c r="N215" i="3"/>
  <c r="I19" i="3"/>
  <c r="I22" i="3"/>
  <c r="N126" i="5"/>
  <c r="O20" i="5"/>
  <c r="N22" i="3"/>
  <c r="P27" i="3" l="1"/>
  <c r="P24" i="3" s="1"/>
  <c r="P23" i="3"/>
  <c r="D54" i="2" s="1"/>
  <c r="D88" i="2" s="1"/>
  <c r="D21" i="6"/>
  <c r="N21" i="6"/>
  <c r="N117" i="5"/>
  <c r="O116" i="5"/>
  <c r="N17" i="6"/>
  <c r="D17" i="6"/>
  <c r="I12" i="6"/>
  <c r="J11" i="6"/>
  <c r="F31" i="5"/>
  <c r="E31" i="5" s="1"/>
  <c r="E32" i="5"/>
  <c r="N37" i="6"/>
  <c r="D37" i="6"/>
  <c r="D33" i="6"/>
  <c r="N33" i="6"/>
  <c r="N35" i="5"/>
  <c r="D35" i="5"/>
  <c r="O34" i="5"/>
  <c r="F22" i="6"/>
  <c r="E22" i="6" s="1"/>
  <c r="E23" i="6"/>
  <c r="E12" i="5"/>
  <c r="F11" i="5"/>
  <c r="D17" i="5"/>
  <c r="N17" i="5"/>
  <c r="I35" i="6"/>
  <c r="J34" i="6"/>
  <c r="I34" i="6" s="1"/>
  <c r="D18" i="6"/>
  <c r="N18" i="6"/>
  <c r="O31" i="5"/>
  <c r="D32" i="5"/>
  <c r="N32" i="5"/>
  <c r="E16" i="5"/>
  <c r="D16" i="5" s="1"/>
  <c r="F15" i="5"/>
  <c r="E15" i="5" s="1"/>
  <c r="I16" i="6"/>
  <c r="J15" i="6"/>
  <c r="I15" i="6" s="1"/>
  <c r="L27" i="3"/>
  <c r="L24" i="3" s="1"/>
  <c r="L23" i="3"/>
  <c r="D50" i="2" s="1"/>
  <c r="D84" i="2" s="1"/>
  <c r="D98" i="2" s="1"/>
  <c r="J25" i="6"/>
  <c r="I25" i="6" s="1"/>
  <c r="I26" i="6"/>
  <c r="D26" i="6" s="1"/>
  <c r="O22" i="5"/>
  <c r="N23" i="5"/>
  <c r="I23" i="6"/>
  <c r="J22" i="6"/>
  <c r="I22" i="6" s="1"/>
  <c r="G27" i="3"/>
  <c r="G24" i="3" s="1"/>
  <c r="G23" i="3"/>
  <c r="O34" i="6"/>
  <c r="N35" i="6"/>
  <c r="D20" i="5"/>
  <c r="N20" i="5"/>
  <c r="N14" i="5"/>
  <c r="D14" i="5"/>
  <c r="I117" i="6"/>
  <c r="J116" i="6"/>
  <c r="J164" i="6" s="1"/>
  <c r="I164" i="6" s="1"/>
  <c r="M27" i="3"/>
  <c r="M24" i="3" s="1"/>
  <c r="M23" i="3"/>
  <c r="D51" i="2" s="1"/>
  <c r="D85" i="2" s="1"/>
  <c r="D99" i="2" s="1"/>
  <c r="D21" i="5"/>
  <c r="N21" i="5"/>
  <c r="D37" i="5"/>
  <c r="N37" i="5"/>
  <c r="N19" i="6"/>
  <c r="D19" i="6"/>
  <c r="N19" i="5"/>
  <c r="D19" i="5"/>
  <c r="F116" i="5"/>
  <c r="F164" i="5" s="1"/>
  <c r="E117" i="5"/>
  <c r="E16" i="6"/>
  <c r="D16" i="6" s="1"/>
  <c r="F15" i="6"/>
  <c r="E15" i="6" s="1"/>
  <c r="I139" i="6"/>
  <c r="I12" i="5"/>
  <c r="J11" i="5"/>
  <c r="N27" i="5"/>
  <c r="D27" i="5"/>
  <c r="F22" i="5"/>
  <c r="E22" i="5" s="1"/>
  <c r="E23" i="5"/>
  <c r="D23" i="5" s="1"/>
  <c r="D13" i="6"/>
  <c r="N13" i="6"/>
  <c r="N26" i="6"/>
  <c r="O25" i="6"/>
  <c r="I35" i="5"/>
  <c r="J34" i="5"/>
  <c r="I34" i="5" s="1"/>
  <c r="F34" i="6"/>
  <c r="E34" i="6" s="1"/>
  <c r="E35" i="6"/>
  <c r="D35" i="6" s="1"/>
  <c r="N28" i="5"/>
  <c r="D28" i="5"/>
  <c r="E26" i="5"/>
  <c r="F25" i="5"/>
  <c r="E25" i="5" s="1"/>
  <c r="N30" i="5"/>
  <c r="D30" i="5"/>
  <c r="N36" i="5"/>
  <c r="D36" i="5"/>
  <c r="O11" i="6"/>
  <c r="N12" i="6"/>
  <c r="N36" i="6"/>
  <c r="D36" i="6"/>
  <c r="N29" i="5"/>
  <c r="D29" i="5"/>
  <c r="F31" i="6"/>
  <c r="E31" i="6" s="1"/>
  <c r="E32" i="6"/>
  <c r="D32" i="6" s="1"/>
  <c r="N18" i="5"/>
  <c r="D18" i="5"/>
  <c r="D29" i="6"/>
  <c r="N29" i="6"/>
  <c r="E35" i="5"/>
  <c r="F34" i="5"/>
  <c r="E34" i="5" s="1"/>
  <c r="I16" i="5"/>
  <c r="J15" i="5"/>
  <c r="I15" i="5" s="1"/>
  <c r="O15" i="6"/>
  <c r="N16" i="6"/>
  <c r="I32" i="5"/>
  <c r="J31" i="5"/>
  <c r="I31" i="5" s="1"/>
  <c r="E139" i="6"/>
  <c r="N26" i="5"/>
  <c r="D26" i="5"/>
  <c r="O25" i="5"/>
  <c r="N30" i="6"/>
  <c r="D30" i="6"/>
  <c r="J116" i="5"/>
  <c r="J164" i="5" s="1"/>
  <c r="I117" i="5"/>
  <c r="I116" i="5" s="1"/>
  <c r="N27" i="6"/>
  <c r="D27" i="6"/>
  <c r="H27" i="3"/>
  <c r="H24" i="3" s="1"/>
  <c r="H23" i="3"/>
  <c r="I139" i="5"/>
  <c r="E26" i="6"/>
  <c r="F25" i="6"/>
  <c r="E25" i="6" s="1"/>
  <c r="K27" i="3"/>
  <c r="K24" i="3" s="1"/>
  <c r="K23" i="3"/>
  <c r="D49" i="2" s="1"/>
  <c r="D83" i="2" s="1"/>
  <c r="D97" i="2" s="1"/>
  <c r="E38" i="9"/>
  <c r="E40" i="9"/>
  <c r="O116" i="6"/>
  <c r="N117" i="6"/>
  <c r="N33" i="5"/>
  <c r="D33" i="5"/>
  <c r="J22" i="5"/>
  <c r="I22" i="5" s="1"/>
  <c r="I23" i="5"/>
  <c r="J25" i="5"/>
  <c r="I25" i="5" s="1"/>
  <c r="I26" i="5"/>
  <c r="D28" i="6"/>
  <c r="N28" i="6"/>
  <c r="F116" i="6"/>
  <c r="F164" i="6" s="1"/>
  <c r="E164" i="6" s="1"/>
  <c r="E117" i="6"/>
  <c r="N14" i="6"/>
  <c r="D14" i="6"/>
  <c r="I32" i="6"/>
  <c r="J31" i="6"/>
  <c r="I31" i="6" s="1"/>
  <c r="N20" i="6"/>
  <c r="D20" i="6"/>
  <c r="O31" i="6"/>
  <c r="N32" i="6"/>
  <c r="E139" i="5"/>
  <c r="E12" i="6"/>
  <c r="D12" i="6" s="1"/>
  <c r="F11" i="6"/>
  <c r="N13" i="5"/>
  <c r="D13" i="5"/>
  <c r="O11" i="5"/>
  <c r="N12" i="5"/>
  <c r="D12" i="5"/>
  <c r="O15" i="5"/>
  <c r="N16" i="5"/>
  <c r="O22" i="6"/>
  <c r="N23" i="6"/>
  <c r="D23" i="6"/>
  <c r="E11" i="5" l="1"/>
  <c r="E10" i="5" s="1"/>
  <c r="D35" i="4" s="1"/>
  <c r="D34" i="4" s="1"/>
  <c r="F10" i="5"/>
  <c r="E116" i="6"/>
  <c r="I164" i="5"/>
  <c r="J243" i="3"/>
  <c r="E164" i="5"/>
  <c r="F243" i="3"/>
  <c r="N31" i="5"/>
  <c r="D31" i="5"/>
  <c r="D22" i="5"/>
  <c r="N22" i="5"/>
  <c r="D15" i="5"/>
  <c r="N15" i="5"/>
  <c r="E116" i="5"/>
  <c r="N11" i="5"/>
  <c r="O10" i="5"/>
  <c r="N31" i="6"/>
  <c r="D31" i="6"/>
  <c r="D25" i="6"/>
  <c r="N25" i="6"/>
  <c r="N116" i="5"/>
  <c r="O164" i="5"/>
  <c r="O10" i="6"/>
  <c r="N11" i="6"/>
  <c r="J10" i="5"/>
  <c r="D37" i="4" s="1"/>
  <c r="I11" i="5"/>
  <c r="I10" i="5" s="1"/>
  <c r="D36" i="4" s="1"/>
  <c r="N22" i="6"/>
  <c r="D22" i="6"/>
  <c r="O164" i="6"/>
  <c r="N116" i="6"/>
  <c r="D25" i="5"/>
  <c r="N25" i="5"/>
  <c r="N15" i="6"/>
  <c r="D15" i="6"/>
  <c r="D34" i="5"/>
  <c r="N34" i="5"/>
  <c r="N34" i="6"/>
  <c r="D34" i="6"/>
  <c r="J10" i="6"/>
  <c r="D14" i="4" s="1"/>
  <c r="I11" i="6"/>
  <c r="I10" i="6" s="1"/>
  <c r="D13" i="4" s="1"/>
  <c r="F10" i="6"/>
  <c r="E11" i="6"/>
  <c r="E10" i="6" s="1"/>
  <c r="D12" i="4" s="1"/>
  <c r="I116" i="6"/>
  <c r="D11" i="6" l="1"/>
  <c r="D10" i="6" s="1"/>
  <c r="N164" i="6"/>
  <c r="D164" i="6"/>
  <c r="D164" i="5"/>
  <c r="N164" i="5"/>
  <c r="O243" i="3"/>
  <c r="F204" i="3"/>
  <c r="E243" i="3"/>
  <c r="N10" i="6"/>
  <c r="D30" i="4"/>
  <c r="D29" i="4" s="1"/>
  <c r="D11" i="5"/>
  <c r="D10" i="5" s="1"/>
  <c r="I243" i="3"/>
  <c r="J204" i="3"/>
  <c r="D11" i="4"/>
  <c r="D53" i="4"/>
  <c r="D52" i="4" s="1"/>
  <c r="D51" i="4" s="1"/>
  <c r="D41" i="4" s="1"/>
  <c r="N10" i="5"/>
  <c r="E204" i="3" l="1"/>
  <c r="E190" i="3" s="1"/>
  <c r="E23" i="3" s="1"/>
  <c r="D46" i="2" s="1"/>
  <c r="F190" i="3"/>
  <c r="D28" i="4"/>
  <c r="D18" i="4" s="1"/>
  <c r="N243" i="3"/>
  <c r="O204" i="3"/>
  <c r="D243" i="3"/>
  <c r="I204" i="3"/>
  <c r="I190" i="3" s="1"/>
  <c r="I23" i="3" s="1"/>
  <c r="D47" i="2" s="1"/>
  <c r="D81" i="2" s="1"/>
  <c r="D95" i="2" s="1"/>
  <c r="J190" i="3"/>
  <c r="F27" i="3" l="1"/>
  <c r="F23" i="3"/>
  <c r="J27" i="3"/>
  <c r="J23" i="3"/>
  <c r="D48" i="2" s="1"/>
  <c r="D82" i="2" s="1"/>
  <c r="D96" i="2" s="1"/>
  <c r="D45" i="2"/>
  <c r="D80" i="2"/>
  <c r="D94" i="2" s="1"/>
  <c r="N204" i="3"/>
  <c r="O190" i="3"/>
  <c r="N190" i="3" l="1"/>
  <c r="O27" i="3"/>
  <c r="O23" i="3"/>
  <c r="I27" i="3"/>
  <c r="I24" i="3" s="1"/>
  <c r="J24" i="3"/>
  <c r="E27" i="3"/>
  <c r="E24" i="3" s="1"/>
  <c r="F24" i="3"/>
  <c r="D79" i="2"/>
  <c r="D93" i="2" s="1"/>
  <c r="D247" i="3" l="1"/>
  <c r="D248" i="3"/>
  <c r="N27" i="3"/>
  <c r="D27" i="3"/>
  <c r="O24" i="3"/>
  <c r="N23" i="3"/>
  <c r="D53" i="2"/>
  <c r="D52" i="2" l="1"/>
  <c r="D87" i="2"/>
  <c r="N24" i="3"/>
  <c r="D24" i="3"/>
  <c r="D86" i="2" l="1"/>
  <c r="D78" i="2"/>
  <c r="D92" i="2" s="1"/>
  <c r="D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49" authorId="0" shapeId="0" xr:uid="{499ABEA9-47CD-4F84-BCE7-7870CB74E0EA}">
      <text>
        <r>
          <rPr>
            <sz val="9"/>
            <color indexed="81"/>
            <rFont val="Tahoma"/>
            <family val="2"/>
            <charset val="186"/>
          </rPr>
          <t xml:space="preserve">senoje formoje vamzdynams neskiriama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49" authorId="0" shapeId="0" xr:uid="{D11A3B9D-D0EC-40E4-8AC8-3787F0A1D74E}">
      <text>
        <r>
          <rPr>
            <sz val="9"/>
            <color indexed="81"/>
            <rFont val="Tahoma"/>
            <family val="2"/>
            <charset val="186"/>
          </rPr>
          <t xml:space="preserve">senoje formoje vamzdynams neskiriama
</t>
        </r>
      </text>
    </comment>
  </commentList>
</comments>
</file>

<file path=xl/sharedStrings.xml><?xml version="1.0" encoding="utf-8"?>
<sst xmlns="http://schemas.openxmlformats.org/spreadsheetml/2006/main" count="2885" uniqueCount="1439">
  <si>
    <t>Geriamojo vandens tiekimo ir nuotekų tvarkymo bei paviršinių nuotekų tvarkymo paslaugų įmonių apskaitos atskyrimo taisyklių ir susijusių reikalavimų sąvado 1 priedas</t>
  </si>
  <si>
    <t xml:space="preserve">Ilgalaikio turto grupių ir nusidėvėjimo (amortizacijos) skaičiavimo laikotarpių sąrašas
</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</si>
  <si>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</si>
  <si>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</si>
  <si>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</si>
  <si>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</si>
  <si>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</si>
  <si>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</si>
  <si>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</si>
  <si>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</si>
  <si>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</si>
  <si>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</si>
  <si>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</si>
  <si>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</si>
  <si>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</si>
  <si>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</si>
  <si>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</si>
  <si>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</si>
  <si>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</si>
  <si>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</si>
  <si>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</si>
  <si>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</si>
  <si>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</si>
  <si>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</si>
  <si>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</si>
  <si>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</si>
  <si>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</si>
  <si>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</si>
  <si>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</si>
  <si>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</si>
  <si>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</si>
  <si>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</si>
  <si>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</si>
  <si>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</si>
  <si>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</si>
  <si>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</si>
  <si>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</si>
  <si>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</si>
  <si>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</si>
  <si>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</si>
  <si>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</si>
  <si>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</si>
  <si>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</si>
  <si>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</si>
  <si>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</si>
  <si>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 xml:space="preserve">kiti geriamojo vandens ir nuotekų apskaitos prietaisai </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</si>
  <si>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</si>
  <si>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</si>
  <si>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</si>
  <si>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</si>
  <si>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</si>
  <si>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</si>
  <si>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</si>
  <si>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</si>
  <si>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</si>
  <si>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</si>
  <si>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Geriamojo vandens tiekimo ir nuotekų tvarkymo bei paviršinių nuotekų tvarkymo paslaugų įmonių apskaitos atskyrimo taisyklių ir susijusių reikalavimų sąvado 3 priedas</t>
  </si>
  <si>
    <t>Ataskaitinio laikotarpio reguliuojamosios veiklos pelno (nuostolių) ataskaita (tūkst. Eur)</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</si>
  <si>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</si>
  <si>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</si>
  <si>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</si>
  <si>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</si>
  <si>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</si>
  <si>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</si>
  <si>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</si>
  <si>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</si>
  <si>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</si>
  <si>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</si>
  <si>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</si>
  <si>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</si>
  <si>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</si>
  <si>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</si>
  <si>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</si>
  <si>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</si>
  <si>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</si>
  <si>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</si>
  <si>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</si>
  <si>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</si>
  <si>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</si>
  <si>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</si>
  <si>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</si>
  <si>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</si>
  <si>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</si>
  <si>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</si>
  <si>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</si>
  <si>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</si>
  <si>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</si>
  <si>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</si>
  <si>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</si>
  <si>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</si>
  <si>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</si>
  <si>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</si>
  <si>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</si>
  <si>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</si>
  <si>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</si>
  <si>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</si>
  <si>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</si>
  <si>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</si>
  <si>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</si>
  <si>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</si>
  <si>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</si>
  <si>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</si>
  <si>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</si>
  <si>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</si>
  <si>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</si>
  <si>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</si>
  <si>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</si>
  <si>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</si>
  <si>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</si>
  <si>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</si>
  <si>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</si>
  <si>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</si>
  <si>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</si>
  <si>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</si>
  <si>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</si>
  <si>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</si>
  <si>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</si>
  <si>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</si>
  <si>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</si>
  <si>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</si>
  <si>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</si>
  <si>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</si>
  <si>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</si>
  <si>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</si>
  <si>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</si>
  <si>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</si>
  <si>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</si>
  <si>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</si>
  <si>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</si>
  <si>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</si>
  <si>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</si>
  <si>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</si>
  <si>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</si>
  <si>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</si>
  <si>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</si>
  <si>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</si>
  <si>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</si>
  <si>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</si>
  <si>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</si>
  <si>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</si>
  <si>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</si>
  <si>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</si>
  <si>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</si>
  <si>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</si>
  <si>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</si>
  <si>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</si>
  <si>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</si>
  <si>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</si>
  <si>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</si>
  <si>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</si>
  <si>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</si>
  <si>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</si>
  <si>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</si>
  <si>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</si>
  <si>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</si>
  <si>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</si>
  <si>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</si>
  <si>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</si>
  <si>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</si>
  <si>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</si>
  <si>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</si>
  <si>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</si>
  <si>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</si>
  <si>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</si>
  <si>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</si>
  <si>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</si>
  <si>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</si>
  <si>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</si>
  <si>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</si>
  <si>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</si>
  <si>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</si>
  <si>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</si>
  <si>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</si>
  <si>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</si>
  <si>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</si>
  <si>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</si>
  <si>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</si>
  <si>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</si>
  <si>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</si>
  <si>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</si>
  <si>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</si>
  <si>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</si>
  <si>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</si>
  <si>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</si>
  <si>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</si>
  <si>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</si>
  <si>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</si>
  <si>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</si>
  <si>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</si>
  <si>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</si>
  <si>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</si>
  <si>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</si>
  <si>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</si>
  <si>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</si>
  <si>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</si>
  <si>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</si>
  <si>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</si>
  <si>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</si>
  <si>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</si>
  <si>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</si>
  <si>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</si>
  <si>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</si>
  <si>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</si>
  <si>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</si>
  <si>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rPr>
      <t>atskira</t>
    </r>
    <r>
      <rPr>
        <sz val="9"/>
        <rFont val="Times New Roman"/>
        <family val="1"/>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</si>
  <si>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</si>
  <si>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</si>
  <si>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</si>
  <si>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</si>
  <si>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</si>
  <si>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</si>
  <si>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</si>
  <si>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</si>
  <si>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</si>
  <si>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</si>
  <si>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</si>
  <si>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</si>
  <si>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</si>
  <si>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</si>
  <si>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</si>
  <si>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</si>
  <si>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</si>
  <si>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</si>
  <si>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</si>
  <si>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</si>
  <si>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</si>
  <si>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</si>
  <si>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</si>
  <si>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</si>
  <si>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</si>
  <si>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</si>
  <si>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</si>
  <si>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rPr>
      <t>atskira</t>
    </r>
    <r>
      <rPr>
        <sz val="9"/>
        <rFont val="Times New Roman"/>
        <family val="1"/>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</si>
  <si>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</si>
  <si>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</si>
  <si>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</si>
  <si>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Geriamojo vandens tiekimo ir nuotekų tvarkymo bei paviršinių nuotekų tvarkymo paslaugų įmonių apskaitos atskyrimo taisyklių ir susijusių reikalavimų sąvado 4 priedas</t>
  </si>
  <si>
    <t>Ataskaitinio laikotarpio reguliuojamos veiklos sąnaudų paskirstymo verslo vienetams ir paslaugoms ataskaita (tūkst. Eur)</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</si>
  <si>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</si>
  <si>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</si>
  <si>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</si>
  <si>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</si>
  <si>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</si>
  <si>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</si>
  <si>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</si>
  <si>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</si>
  <si>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</si>
  <si>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</si>
  <si>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</si>
  <si>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</si>
  <si>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</si>
  <si>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</si>
  <si>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</si>
  <si>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</si>
  <si>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</si>
  <si>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</si>
  <si>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</si>
  <si>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</si>
  <si>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</si>
  <si>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</si>
  <si>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</si>
  <si>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</si>
  <si>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</si>
  <si>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</si>
  <si>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</si>
  <si>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</si>
  <si>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</si>
  <si>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</si>
  <si>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</si>
  <si>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</si>
  <si>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</si>
  <si>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</si>
  <si>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</si>
  <si>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</si>
  <si>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</si>
  <si>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</si>
  <si>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</si>
  <si>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</si>
  <si>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</si>
  <si>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</si>
  <si>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</si>
  <si>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</si>
  <si>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</si>
  <si>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</si>
  <si>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</si>
  <si>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</si>
  <si>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</si>
  <si>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 xml:space="preserve">Nuotekų tvarkymo paslaugų pirkimo sąnaudos </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</si>
  <si>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</si>
  <si>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</si>
  <si>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</si>
  <si>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</si>
  <si>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</si>
  <si>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</si>
  <si>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</si>
  <si>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</si>
  <si>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</si>
  <si>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</si>
  <si>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</si>
  <si>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</si>
  <si>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</si>
  <si>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</si>
  <si>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</si>
  <si>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</si>
  <si>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</si>
  <si>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</si>
  <si>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</si>
  <si>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</si>
  <si>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</si>
  <si>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</si>
  <si>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</si>
  <si>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</si>
  <si>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</si>
  <si>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</si>
  <si>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</si>
  <si>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</si>
  <si>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</si>
  <si>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</si>
  <si>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</si>
  <si>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</si>
  <si>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</si>
  <si>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</si>
  <si>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</si>
  <si>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</si>
  <si>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</si>
  <si>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</si>
  <si>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</si>
  <si>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</si>
  <si>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</si>
  <si>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</si>
  <si>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</si>
  <si>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</si>
  <si>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</si>
  <si>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</si>
  <si>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</si>
  <si>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</si>
  <si>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</si>
  <si>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</si>
  <si>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</si>
  <si>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</si>
  <si>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</si>
  <si>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</si>
  <si>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</si>
  <si>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</si>
  <si>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</si>
  <si>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</si>
  <si>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</si>
  <si>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</si>
  <si>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</si>
  <si>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</si>
  <si>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</si>
  <si>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</si>
  <si>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</si>
  <si>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</si>
  <si>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</si>
  <si>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</si>
  <si>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</si>
  <si>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</si>
  <si>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</si>
  <si>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</si>
  <si>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</si>
  <si>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</si>
  <si>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</si>
  <si>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</si>
  <si>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</si>
  <si>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</si>
  <si>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</si>
  <si>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</si>
  <si>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</si>
  <si>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</si>
  <si>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</si>
  <si>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</si>
  <si>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</si>
  <si>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</si>
  <si>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</si>
  <si>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</si>
  <si>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</si>
  <si>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</si>
  <si>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</si>
  <si>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</si>
  <si>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</si>
  <si>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</si>
  <si>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</si>
  <si>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</si>
  <si>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</si>
  <si>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</si>
  <si>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</si>
  <si>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</si>
  <si>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</si>
  <si>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</si>
  <si>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</si>
  <si>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</si>
  <si>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</si>
  <si>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</si>
  <si>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</si>
  <si>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</si>
  <si>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</si>
  <si>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</si>
  <si>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</si>
  <si>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</si>
  <si>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</si>
  <si>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</si>
  <si>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</si>
  <si>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</si>
  <si>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</si>
  <si>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</si>
  <si>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</si>
  <si>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</si>
  <si>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</si>
  <si>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</si>
  <si>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</si>
  <si>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</si>
  <si>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</si>
  <si>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</si>
  <si>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</si>
  <si>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</si>
  <si>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</si>
  <si>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</si>
  <si>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</si>
  <si>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</si>
  <si>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</si>
  <si>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</si>
  <si>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</si>
  <si>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</si>
  <si>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</si>
  <si>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</si>
  <si>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</si>
  <si>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</si>
  <si>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</si>
  <si>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</si>
  <si>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</si>
  <si>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</si>
  <si>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</si>
  <si>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</si>
  <si>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</si>
  <si>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</si>
  <si>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</si>
  <si>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</si>
  <si>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</si>
  <si>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</si>
  <si>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</si>
  <si>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</si>
  <si>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</si>
  <si>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C.11.3.</t>
  </si>
  <si>
    <t>C.11.4.</t>
  </si>
  <si>
    <t>C.11.5.</t>
  </si>
  <si>
    <t>C.11.6.</t>
  </si>
  <si>
    <t>Netiesioginių sąnaudų paskirstymo kriterijus (įrašyti atitinkamą punktą)</t>
  </si>
  <si>
    <t xml:space="preserve">1.  IŠ VISO* </t>
  </si>
  <si>
    <t>C.1.  Punktui</t>
  </si>
  <si>
    <t xml:space="preserve">C.2.  Punktui </t>
  </si>
  <si>
    <t xml:space="preserve">C.3.  Punktui </t>
  </si>
  <si>
    <t>D.4.</t>
  </si>
  <si>
    <t xml:space="preserve">C.4.  Punktui </t>
  </si>
  <si>
    <t>Metrologinės patikros sąnaudos</t>
  </si>
  <si>
    <t>Avarijų šalinimo sąnaudos</t>
  </si>
  <si>
    <t>D.5.</t>
  </si>
  <si>
    <t>C.5.  Punktui</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</si>
  <si>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</si>
  <si>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</si>
  <si>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</si>
  <si>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</si>
  <si>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</si>
  <si>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</si>
  <si>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</si>
  <si>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</si>
  <si>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</si>
  <si>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</si>
  <si>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</si>
  <si>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</si>
  <si>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</si>
  <si>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</si>
  <si>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</si>
  <si>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</si>
  <si>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</si>
  <si>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</si>
  <si>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</si>
  <si>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</si>
  <si>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</si>
  <si>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</si>
  <si>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</si>
  <si>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</si>
  <si>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</si>
  <si>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</si>
  <si>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</si>
  <si>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</si>
  <si>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</si>
  <si>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C.10.  Punktui</t>
  </si>
  <si>
    <t>D.11.</t>
  </si>
  <si>
    <t>C.11.  Punktui</t>
  </si>
  <si>
    <t>E.</t>
  </si>
  <si>
    <t>BENDROSIOS SĄNAUDOS</t>
  </si>
  <si>
    <t>E.1.</t>
  </si>
  <si>
    <t>E.1.1.</t>
  </si>
  <si>
    <t>E.2.1.</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</si>
  <si>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</si>
  <si>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</si>
  <si>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</si>
  <si>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</si>
  <si>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</si>
  <si>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</si>
  <si>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</si>
  <si>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</si>
  <si>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</si>
  <si>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</si>
  <si>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</si>
  <si>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</si>
  <si>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</si>
  <si>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</si>
  <si>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</si>
  <si>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</si>
  <si>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</si>
  <si>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</si>
  <si>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</si>
  <si>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</si>
  <si>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</si>
  <si>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</si>
  <si>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</si>
  <si>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</si>
  <si>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</si>
  <si>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</si>
  <si>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</si>
  <si>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</si>
  <si>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</si>
  <si>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</si>
  <si>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</si>
  <si>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</si>
  <si>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</si>
  <si>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</si>
  <si>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</si>
  <si>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</si>
  <si>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</si>
  <si>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</si>
  <si>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</si>
  <si>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</si>
  <si>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</si>
  <si>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</si>
  <si>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</si>
  <si>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</si>
  <si>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</si>
  <si>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</si>
  <si>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Geriamojo vandens tiekimo ir nuotekų tvarkymo bei paviršinių nuotekų tvarkymo paslaugų įmonių apskaitos atskyrimo taisyklių ir susijusių reikalavimų sąvado 5 priedas</t>
  </si>
  <si>
    <t>Ataskaitinio laikotarpio reguliuojamos veiklos ilgalaikio turto įsigijimo ir likutinės vertės suvestinė  ataskaita  (tūkst. Eur)</t>
  </si>
  <si>
    <t xml:space="preserve">I. </t>
  </si>
  <si>
    <t>ILGALAIKIO TURTO LIKUTINĖ VERTĖ PAGAL FINANSINĖS APSKAITOS STANDARTUS (FAS)</t>
  </si>
  <si>
    <t>2 priedas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</si>
  <si>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</si>
  <si>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</si>
  <si>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</si>
  <si>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</si>
  <si>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</si>
  <si>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</si>
  <si>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</si>
  <si>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</si>
  <si>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</si>
  <si>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</si>
  <si>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</si>
  <si>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</si>
  <si>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</si>
  <si>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</si>
  <si>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</si>
  <si>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</si>
  <si>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</si>
  <si>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</si>
  <si>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</si>
  <si>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</si>
  <si>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</si>
  <si>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</si>
  <si>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</si>
  <si>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</si>
  <si>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</si>
  <si>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</si>
  <si>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</si>
  <si>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</si>
  <si>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</si>
  <si>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</si>
  <si>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</si>
  <si>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</si>
  <si>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</si>
  <si>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</si>
  <si>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</si>
  <si>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</si>
  <si>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</si>
  <si>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</si>
  <si>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</si>
  <si>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</si>
  <si>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</si>
  <si>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</si>
  <si>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Geriamojo vandens tiekimo ir nuotekų tvarkymo bei paviršinių nuotekų tvarkymo paslaugų įmonių apskaitos atskyrimo taisyklių ir susijusių reikalavimų sąvado 6 priedas</t>
  </si>
  <si>
    <t>Ataskaitinio laikotarpio reguliuojamo ilgalaikio turto įsigijimo vertės (suskaičiuotos pagal Sąvado nuostatas) paskirstymo verslo vienetams ir paslaugoms ataskaita  (tūkst. Eur)</t>
  </si>
  <si>
    <t>ILGALAIKIS TURTAS</t>
  </si>
  <si>
    <t>5.1 Apskaitos veikla</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</si>
  <si>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</si>
  <si>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</si>
  <si>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</si>
  <si>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</si>
  <si>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</si>
  <si>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</si>
  <si>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</si>
  <si>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</si>
  <si>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</si>
  <si>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</si>
  <si>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</si>
  <si>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kiti geriamojo vandens ir nuotekų apskaitos prietaisai (įrengti gręžiniuose, įrenginiuose ir.t.t)</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</si>
  <si>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</si>
  <si>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</si>
  <si>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</si>
  <si>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</si>
  <si>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</si>
  <si>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</si>
  <si>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</si>
  <si>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</si>
  <si>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</si>
  <si>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</si>
  <si>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</si>
  <si>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</si>
  <si>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</si>
  <si>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</si>
  <si>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Netiesioginės sąnaudos</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</si>
  <si>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</si>
  <si>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</si>
  <si>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</si>
  <si>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</si>
  <si>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</si>
  <si>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</si>
  <si>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</si>
  <si>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</si>
  <si>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</si>
  <si>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</si>
  <si>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</si>
  <si>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</si>
  <si>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</si>
  <si>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</si>
  <si>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</si>
  <si>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</si>
  <si>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</si>
  <si>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</si>
  <si>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</si>
  <si>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</si>
  <si>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</si>
  <si>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</si>
  <si>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</si>
  <si>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</si>
  <si>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</si>
  <si>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</si>
  <si>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</si>
  <si>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</si>
  <si>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</si>
  <si>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</si>
  <si>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</si>
  <si>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</si>
  <si>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</si>
  <si>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</si>
  <si>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</si>
  <si>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</si>
  <si>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</si>
  <si>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</si>
  <si>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</si>
  <si>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</si>
  <si>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Bendrosios sąnaudos</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</si>
  <si>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</si>
  <si>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</si>
  <si>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</si>
  <si>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</si>
  <si>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</si>
  <si>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</si>
  <si>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</si>
  <si>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</si>
  <si>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</si>
  <si>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</si>
  <si>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</si>
  <si>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</si>
  <si>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</si>
  <si>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</si>
  <si>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</si>
  <si>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</si>
  <si>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</si>
  <si>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</si>
  <si>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</si>
  <si>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</si>
  <si>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</si>
  <si>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</si>
  <si>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</si>
  <si>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</si>
  <si>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</si>
  <si>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</si>
  <si>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</si>
  <si>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</si>
  <si>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</si>
  <si>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</si>
  <si>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</si>
  <si>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</si>
  <si>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</si>
  <si>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</si>
  <si>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</si>
  <si>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</si>
  <si>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</si>
  <si>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</si>
  <si>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</si>
  <si>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</si>
  <si>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</si>
  <si>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</si>
  <si>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</si>
  <si>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</si>
  <si>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</si>
  <si>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</si>
  <si>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</si>
  <si>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</si>
  <si>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</si>
  <si>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</si>
  <si>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</si>
  <si>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Geriamojo vandens tiekimo ir nuotekų tvarkymo bei paviršinių nuotekų tvarkymo paslaugų įmonių apskaitos atskyrimo taisyklių ir susijusių reikalavimų sąvado 7 priedas</t>
  </si>
  <si>
    <t>Ataskaitinio laikotarpio reguliuojamo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</si>
  <si>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8 priedas</t>
  </si>
  <si>
    <t>Ataskaitinio laikotarpio geriamojo vandens ir nuotekų tvarkymo paslaugų realizacija</t>
  </si>
  <si>
    <t>RODIKLIAI</t>
  </si>
  <si>
    <t>Matavimo vienetai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</si>
  <si>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</si>
  <si>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</si>
  <si>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</si>
  <si>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</si>
  <si>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</si>
  <si>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</si>
  <si>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</si>
  <si>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</si>
  <si>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</si>
  <si>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</si>
  <si>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</si>
  <si>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</si>
  <si>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Trečio, ketvirto,..n-to pakėlimo perpumpavimo stotyse pakelto vandens kiekis</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</si>
  <si>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</si>
  <si>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</si>
  <si>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</si>
  <si>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</si>
  <si>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</si>
  <si>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</si>
  <si>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</si>
  <si>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</si>
  <si>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</si>
  <si>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</si>
  <si>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</si>
  <si>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</si>
  <si>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</si>
  <si>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</si>
  <si>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</si>
  <si>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</si>
  <si>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</si>
  <si>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</si>
  <si>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</si>
  <si>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</si>
  <si>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</si>
  <si>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</si>
  <si>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</si>
  <si>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</si>
  <si>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</si>
  <si>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</si>
  <si>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</si>
  <si>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</si>
  <si>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</si>
  <si>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</si>
  <si>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</si>
  <si>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</si>
  <si>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</si>
  <si>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</si>
  <si>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</si>
  <si>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</si>
  <si>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</si>
  <si>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</si>
  <si>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</si>
  <si>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</si>
  <si>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</si>
  <si>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Aptos Narrow"/>
        <family val="1"/>
        <charset val="186"/>
        <scheme val="minor"/>
      </rPr>
      <t>3</t>
    </r>
  </si>
  <si>
    <r>
      <t>8.</t>
    </r>
    <r>
      <rPr>
        <b/>
        <vertAlign val="superscript"/>
        <sz val="10"/>
        <rFont val="Times New Roman"/>
        <family val="1"/>
      </rPr>
      <t>1</t>
    </r>
  </si>
  <si>
    <t>PERPUMPUOTAS BUITINIŲ IR GAMYBINIŲ NUOTEKŲ KIEKIS                                            (per antrąsias, trečiąsias, ketvirtąsias,...n-tąsias siurblines)</t>
  </si>
  <si>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</si>
  <si>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</si>
  <si>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</si>
  <si>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</si>
  <si>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</si>
  <si>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</si>
  <si>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</si>
  <si>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r>
      <t>tūkst. m</t>
    </r>
    <r>
      <rPr>
        <b/>
        <vertAlign val="superscript"/>
        <sz val="10"/>
        <rFont val="Times New Roman"/>
        <family val="1"/>
      </rPr>
      <t>3</t>
    </r>
  </si>
  <si>
    <t>11.1.</t>
  </si>
  <si>
    <t>Vartotojams už surinkimą</t>
  </si>
  <si>
    <t>11.1.1.</t>
  </si>
  <si>
    <t xml:space="preserve">                                      Daugiabučiuose namuose</t>
  </si>
  <si>
    <t>11.1.1.2.</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</si>
  <si>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</si>
  <si>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</si>
  <si>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</si>
  <si>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</si>
  <si>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</si>
  <si>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</si>
  <si>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</si>
  <si>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</si>
  <si>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</si>
  <si>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</si>
  <si>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</si>
  <si>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</si>
  <si>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</si>
  <si>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</si>
  <si>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</si>
  <si>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</si>
  <si>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</si>
  <si>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</si>
  <si>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</si>
  <si>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</si>
  <si>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</si>
  <si>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</si>
  <si>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</si>
  <si>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</si>
  <si>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</si>
  <si>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</si>
  <si>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</si>
  <si>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</si>
  <si>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</si>
  <si>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</si>
  <si>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</si>
  <si>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</si>
  <si>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</si>
  <si>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</si>
  <si>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</si>
  <si>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</si>
  <si>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</si>
  <si>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</si>
  <si>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</si>
  <si>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</si>
  <si>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</si>
  <si>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</si>
  <si>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</si>
  <si>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</si>
  <si>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</si>
  <si>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</si>
  <si>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</si>
  <si>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</si>
  <si>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</si>
  <si>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</si>
  <si>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</si>
  <si>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</si>
  <si>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</si>
  <si>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</si>
  <si>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</si>
  <si>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</si>
  <si>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</si>
  <si>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</si>
  <si>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</si>
  <si>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</si>
  <si>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žm.</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</si>
  <si>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</si>
  <si>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</si>
  <si>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</si>
  <si>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</si>
  <si>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</si>
  <si>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</si>
  <si>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</si>
  <si>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</si>
  <si>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</si>
  <si>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</si>
  <si>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</si>
  <si>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</si>
  <si>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</si>
  <si>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</si>
  <si>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</si>
  <si>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</si>
  <si>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</si>
  <si>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</si>
  <si>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</si>
  <si>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</si>
  <si>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</si>
  <si>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</si>
  <si>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</si>
  <si>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</si>
  <si>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</si>
  <si>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</si>
  <si>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</si>
  <si>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</si>
  <si>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</si>
  <si>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</si>
  <si>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</si>
  <si>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</si>
  <si>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</si>
  <si>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</si>
  <si>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</si>
  <si>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</si>
  <si>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</si>
  <si>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</si>
  <si>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</si>
  <si>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</si>
  <si>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</si>
  <si>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</si>
  <si>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</si>
  <si>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</si>
  <si>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</si>
  <si>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</si>
  <si>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</si>
  <si>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</si>
  <si>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Geriamojo vandens tiekimo ir nuotekų tvarkymo bei paviršinių nuotekų tvarkymo paslaugų įmonių apskaitos atskyrimo taisyklių ir susijusių reikalavimų sąvado 9 priedas</t>
  </si>
  <si>
    <t>Ataskaitinio laikotarpio technologiniai rodikliai</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</si>
  <si>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</si>
  <si>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</si>
  <si>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</si>
  <si>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</si>
  <si>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</si>
  <si>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</si>
  <si>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</si>
  <si>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</si>
  <si>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</si>
  <si>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</si>
  <si>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</si>
  <si>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</si>
  <si>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</si>
  <si>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</si>
  <si>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</si>
  <si>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</si>
  <si>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</si>
  <si>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</si>
  <si>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</si>
  <si>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</si>
  <si>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</si>
  <si>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</si>
  <si>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</si>
  <si>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</si>
  <si>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</si>
  <si>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</si>
  <si>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</si>
  <si>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</si>
  <si>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</si>
  <si>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</si>
  <si>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</si>
  <si>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</si>
  <si>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</si>
  <si>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</si>
  <si>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</si>
  <si>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</si>
  <si>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</si>
  <si>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</si>
  <si>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</si>
  <si>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</si>
  <si>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</si>
  <si>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</si>
  <si>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</si>
  <si>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</si>
  <si>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</si>
  <si>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</si>
  <si>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</si>
  <si>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</si>
  <si>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</si>
  <si>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</si>
  <si>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</si>
  <si>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</si>
  <si>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</si>
  <si>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</si>
  <si>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</si>
  <si>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</si>
  <si>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</si>
  <si>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</si>
  <si>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</si>
  <si>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</si>
  <si>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</si>
  <si>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</si>
  <si>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</si>
  <si>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</si>
  <si>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</si>
  <si>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</si>
  <si>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</si>
  <si>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t>Vidutinis svertinis vandens pakėlimo aukštis ruošime (įvertinant slėgį)</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</si>
  <si>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</si>
  <si>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</si>
  <si>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</si>
  <si>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</si>
  <si>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</si>
  <si>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</si>
  <si>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</si>
  <si>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</si>
  <si>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D.5.1.</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</si>
  <si>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</si>
  <si>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</si>
  <si>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</si>
  <si>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</si>
  <si>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</si>
  <si>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</si>
  <si>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</si>
  <si>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</si>
  <si>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</si>
  <si>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</si>
  <si>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</si>
  <si>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</si>
  <si>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</si>
  <si>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</si>
  <si>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</si>
  <si>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</si>
  <si>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</si>
  <si>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</si>
  <si>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</si>
  <si>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</si>
  <si>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</si>
  <si>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</si>
  <si>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</si>
  <si>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</si>
  <si>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</si>
  <si>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</si>
  <si>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</si>
  <si>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</si>
  <si>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</si>
  <si>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</si>
  <si>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</si>
  <si>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</si>
  <si>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</si>
  <si>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</si>
  <si>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</si>
  <si>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</si>
  <si>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</si>
  <si>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</si>
  <si>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</si>
  <si>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</si>
  <si>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</si>
  <si>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</si>
  <si>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</si>
  <si>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</si>
  <si>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</si>
  <si>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</si>
  <si>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</si>
  <si>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</si>
  <si>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</si>
  <si>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</si>
  <si>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</si>
  <si>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</si>
  <si>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</si>
  <si>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</si>
  <si>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</si>
  <si>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</si>
  <si>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</si>
  <si>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</si>
  <si>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</si>
  <si>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</si>
  <si>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</si>
  <si>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</si>
  <si>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</si>
  <si>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</si>
  <si>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</si>
  <si>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</si>
  <si>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</si>
  <si>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</si>
  <si>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</si>
  <si>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</si>
  <si>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</si>
  <si>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</si>
  <si>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</si>
  <si>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</si>
  <si>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</si>
  <si>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</si>
  <si>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</si>
  <si>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</si>
  <si>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</si>
  <si>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</si>
  <si>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</si>
  <si>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</si>
  <si>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</si>
  <si>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</si>
  <si>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</si>
  <si>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</si>
  <si>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tonos</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</si>
  <si>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</si>
  <si>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</si>
  <si>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</si>
  <si>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</si>
  <si>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</si>
  <si>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</si>
  <si>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</si>
  <si>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</si>
  <si>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</si>
  <si>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</si>
  <si>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</si>
  <si>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</si>
  <si>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</si>
  <si>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</si>
  <si>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</si>
  <si>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</si>
  <si>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</si>
  <si>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</si>
  <si>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</si>
  <si>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</si>
  <si>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</si>
  <si>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</si>
  <si>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</si>
  <si>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</si>
  <si>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</si>
  <si>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</si>
  <si>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</si>
  <si>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</si>
  <si>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</si>
  <si>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</si>
  <si>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</si>
  <si>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</si>
  <si>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</si>
  <si>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</si>
  <si>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</si>
  <si>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</si>
  <si>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</si>
  <si>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</si>
  <si>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</si>
  <si>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</si>
  <si>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</si>
  <si>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</si>
  <si>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</si>
  <si>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</si>
  <si>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</si>
  <si>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</si>
  <si>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</si>
  <si>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</si>
  <si>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</si>
  <si>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</si>
  <si>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</si>
  <si>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</si>
  <si>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</si>
  <si>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</si>
  <si>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</si>
  <si>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</si>
  <si>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</si>
  <si>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</si>
  <si>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</si>
  <si>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</si>
  <si>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</si>
  <si>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</si>
  <si>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</si>
  <si>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</si>
  <si>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</si>
  <si>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</si>
  <si>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</si>
  <si>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</si>
  <si>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</si>
  <si>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</si>
  <si>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</si>
  <si>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</si>
  <si>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</si>
  <si>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</si>
  <si>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</si>
  <si>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</si>
  <si>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</si>
  <si>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</si>
  <si>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</si>
  <si>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</si>
  <si>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</si>
  <si>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</si>
  <si>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</si>
  <si>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</si>
  <si>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</si>
  <si>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</si>
  <si>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</si>
  <si>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</si>
  <si>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</si>
  <si>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</si>
  <si>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</si>
  <si>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</si>
  <si>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</si>
  <si>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</si>
  <si>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</si>
  <si>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</si>
  <si>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</si>
  <si>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</si>
  <si>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</si>
  <si>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</si>
  <si>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</si>
  <si>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</si>
  <si>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</si>
  <si>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</si>
  <si>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</si>
  <si>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</si>
  <si>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</si>
  <si>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</si>
  <si>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</si>
  <si>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</si>
  <si>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</si>
  <si>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</si>
  <si>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</si>
  <si>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</si>
  <si>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</si>
  <si>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</si>
  <si>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</si>
  <si>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</si>
  <si>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</si>
  <si>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</si>
  <si>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</si>
  <si>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</si>
  <si>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</si>
  <si>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</si>
  <si>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</si>
  <si>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</si>
  <si>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</si>
  <si>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</si>
  <si>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</si>
  <si>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</si>
  <si>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</si>
  <si>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</si>
  <si>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</si>
  <si>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Geriamojo vandens tiekimo ir nuotekų tvarkymo bei paviršinių nuotekų tvarkymo paslaugų įmonių apskaitos atskyrimo taisyklių ir susijusių reikalavimų sąvado 10 priedas</t>
  </si>
  <si>
    <t xml:space="preserve">Ataskaitinio laikotarpio personalo duomenų ataskaita </t>
  </si>
  <si>
    <t>RODIKLIS</t>
  </si>
  <si>
    <t>Pastabos</t>
  </si>
  <si>
    <t>Vidutinis sąlyginis darbuotojų skaičius</t>
  </si>
  <si>
    <t>Vidutinis sąrašinis darbuotojų skaičius</t>
  </si>
  <si>
    <t>A</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</si>
  <si>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</si>
  <si>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</si>
  <si>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</si>
  <si>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</si>
  <si>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</si>
  <si>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</si>
  <si>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</si>
  <si>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</si>
  <si>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iš šio skaičiaus:                     vandens gavyboje</t>
  </si>
  <si>
    <t>B.1.1.2.</t>
  </si>
  <si>
    <t>vandens ruošime</t>
  </si>
  <si>
    <t>B.1.1.3.</t>
  </si>
  <si>
    <t>vandens pristatyme</t>
  </si>
  <si>
    <t xml:space="preserve">Nuotekų tvarkymo (NT) veikloje
</t>
  </si>
  <si>
    <t>B.1.2.1.</t>
  </si>
  <si>
    <t>iš šio skaičiaus:    nuotekų surinkime</t>
  </si>
  <si>
    <t>B.1.2.2.</t>
  </si>
  <si>
    <t>nuotekų valyme</t>
  </si>
  <si>
    <t>B.1.2.3.</t>
  </si>
  <si>
    <t>nuotekų dumblo tvarkyme</t>
  </si>
  <si>
    <t>Paviršinių nuotekų tvarkymo veikloje*</t>
  </si>
  <si>
    <t xml:space="preserve">Apskaitos veikloje </t>
  </si>
  <si>
    <t>B.2</t>
  </si>
  <si>
    <t xml:space="preserve">Netiesiogiai priskiriamų reguliuojamai GVTNT veiklai darbuotojų skaičius </t>
  </si>
  <si>
    <t>Reguliuojamai GVTNT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</si>
  <si>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</si>
  <si>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</si>
  <si>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</si>
  <si>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</si>
  <si>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</si>
  <si>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</si>
  <si>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</si>
  <si>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</si>
  <si>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</si>
  <si>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tūkst. Eur</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</si>
  <si>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</si>
  <si>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</si>
  <si>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</si>
  <si>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</si>
  <si>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</si>
  <si>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</si>
  <si>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</si>
  <si>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</si>
  <si>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</si>
  <si>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</si>
  <si>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</si>
  <si>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</si>
  <si>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</si>
  <si>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</si>
  <si>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</si>
  <si>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 pildyti tik esant atskirai paviršinių nuotekų tvarkymo sistemai</t>
  </si>
  <si>
    <t>Geriamojo vandens tiekimo ir nuotekų tvarkymo bei paviršinių nuotekų tvarkymo paslaugų įmonių apskaitos atskyrimo taisyklių ir susijusių reikalavimų sąvado 11 priedas</t>
  </si>
  <si>
    <t>Ataskaitinio laikotarpio elektros energijos (įskaitant ir savo pasigamintą) suvartojimo ataskaita</t>
  </si>
  <si>
    <t xml:space="preserve"> ELEKTROS ENERGIJOS SUVARTOJIMAS TECHNOLOGINĖMS REIKMĖMS REGULIUOJAMOJE VEIKLOJE  (įskaitant pasigamintą)</t>
  </si>
  <si>
    <t>tūkst. kWh</t>
  </si>
  <si>
    <t>iš šio skaičiaus:  Elektros energija patalpų šildymui ir eksploatacijai</t>
  </si>
  <si>
    <t>A.1.1.1.</t>
  </si>
  <si>
    <t>A.1.1.2.</t>
  </si>
  <si>
    <t>A.1.1.3.</t>
  </si>
  <si>
    <t>A.1.1.4.</t>
  </si>
  <si>
    <t xml:space="preserve"> nuotekų surinkime</t>
  </si>
  <si>
    <t>A.1.1.5.</t>
  </si>
  <si>
    <t>A.1.1.6.</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</si>
  <si>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</si>
  <si>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</si>
  <si>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</si>
  <si>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</si>
  <si>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</si>
  <si>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</si>
  <si>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</si>
  <si>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</si>
  <si>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</si>
  <si>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</si>
  <si>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</si>
  <si>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</si>
  <si>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</si>
  <si>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</si>
  <si>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</si>
  <si>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</si>
  <si>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</si>
  <si>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</si>
  <si>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</si>
  <si>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</si>
  <si>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</si>
  <si>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</si>
  <si>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</si>
  <si>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</si>
  <si>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</si>
  <si>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</si>
  <si>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</si>
  <si>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t>mH2O</t>
  </si>
  <si>
    <t>9 priedas</t>
  </si>
  <si>
    <t>F.1.1.2.</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</si>
  <si>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</si>
  <si>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</si>
  <si>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</si>
  <si>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</si>
  <si>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</si>
  <si>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</si>
  <si>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t>8 priedas</t>
  </si>
  <si>
    <t>F.1.1.6.</t>
  </si>
  <si>
    <t>Patiekto geriamojo vandens kiekis (antro pakėlimo perpumpavimo stotyse pakelto vandens kiekis)</t>
  </si>
  <si>
    <t>F.1.1.7.</t>
  </si>
  <si>
    <t>F.1.2.</t>
  </si>
  <si>
    <t>Elektros energijos suvartojimas vandens ruošimo veikloje</t>
  </si>
  <si>
    <t>kWh/m³</t>
  </si>
  <si>
    <t>F.1.2.1.</t>
  </si>
  <si>
    <r>
      <t>mH</t>
    </r>
    <r>
      <rPr>
        <b/>
        <i/>
        <vertAlign val="subscript"/>
        <sz val="10"/>
        <rFont val="Times New Roman"/>
        <family val="1"/>
        <charset val="186"/>
      </rPr>
      <t>2</t>
    </r>
    <r>
      <rPr>
        <b/>
        <i/>
        <sz val="10"/>
        <rFont val="Times New Roman"/>
        <family val="1"/>
        <charset val="186"/>
      </rPr>
      <t>O</t>
    </r>
  </si>
  <si>
    <t>F.1.2.3.</t>
  </si>
  <si>
    <t xml:space="preserve">Paruošto geriamojo vandens kiekis  </t>
  </si>
  <si>
    <r>
      <t>tūkst. m</t>
    </r>
    <r>
      <rPr>
        <b/>
        <i/>
        <vertAlign val="superscript"/>
        <sz val="10"/>
        <rFont val="Times New Roman"/>
        <family val="1"/>
        <charset val="186"/>
      </rPr>
      <t>3</t>
    </r>
  </si>
  <si>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</si>
  <si>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</si>
  <si>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</si>
  <si>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</si>
  <si>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</si>
  <si>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</si>
  <si>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</si>
  <si>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</si>
  <si>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</si>
  <si>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</si>
  <si>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</si>
  <si>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</si>
  <si>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</si>
  <si>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</si>
  <si>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</si>
  <si>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F.1.5.</t>
  </si>
  <si>
    <t>Elektros energijos vidutinė kaina reguliuojamoje veikloje</t>
  </si>
  <si>
    <t>Eur/kWh</t>
  </si>
  <si>
    <t>F.1.5.1.</t>
  </si>
  <si>
    <t>Elektros energijos sąnaudos reguliuojamoje veikloje</t>
  </si>
  <si>
    <t>Ūkio subjektas: UAB „Biržų vandenys“</t>
  </si>
  <si>
    <t>Ataskaitinis laikotarpis: 2024-01-01 - 2024-12-31</t>
  </si>
  <si>
    <t>C.1.  Punktui Tiesiogiai paslaugoms priskirto naudojamo turto buhalterinė įsigijimo vertė</t>
  </si>
  <si>
    <t>C1.Elektros energija įrenginiams</t>
  </si>
  <si>
    <t>C2.Elektros energija patalpų eksploatacijai</t>
  </si>
  <si>
    <t>C.2.  Punktui  Tiesiogiai paslaugoms priskirto naudojamo turto buhalterinė įsigijimo vertė</t>
  </si>
  <si>
    <t>E1.Kuras mašinoms ir gamybiniam transportui</t>
  </si>
  <si>
    <t>E2.Kuras lengviesiams automobiliams</t>
  </si>
  <si>
    <t>C.3.  Punktui  Tiesiogiai paslaugoms priskirto naudojamo turto buhalterinė įsigijimo vertė</t>
  </si>
  <si>
    <t>C3.Šilumos energija</t>
  </si>
  <si>
    <t>C.4.  Punktui  Tiesiogiai paslaugoms priskirto naudojamo turto buhalterinė įsigijimo vertė</t>
  </si>
  <si>
    <t>A3.Eksploatacinės medžiagos ir remontas</t>
  </si>
  <si>
    <t>A4.Remonto ir aptarnavimo paslaugų pirkimo sąnaudos</t>
  </si>
  <si>
    <t>A5.Metrologinės patikros sąnaudos</t>
  </si>
  <si>
    <t>A6.Avarijų šalinimo sąnaudos</t>
  </si>
  <si>
    <t xml:space="preserve">A7.Kitos techninio aptarnavimo ir patikros paslaugos </t>
  </si>
  <si>
    <t>A1.Ilgalaikio turto nusidėvėjimas</t>
  </si>
  <si>
    <t>C.5.  Punktui Tiesiogiai paslaugoms priskirto naudojamo turto buhalterinė įsigijimo vertė</t>
  </si>
  <si>
    <t>C.6.  Punktui Tiesiogiai paslaugoms priskirto naudojamo turto buhalterinė įsigijimo vertė</t>
  </si>
  <si>
    <t>B1.Darbo užmokestis</t>
  </si>
  <si>
    <t>B2.Soc. draudimas</t>
  </si>
  <si>
    <t>B3.Darbo saugos priemonės</t>
  </si>
  <si>
    <t>B4.Personalo mokymas, atestavimas</t>
  </si>
  <si>
    <t>B5.Kitos personalo sąnaudos</t>
  </si>
  <si>
    <t>C.7.  Punktui Tiesiogiai paslaugoms priskirto naudojamo turto buhalterinė įsigijimo vertė</t>
  </si>
  <si>
    <t>L3.Nekilnojamo turto mokesčiai</t>
  </si>
  <si>
    <t>L4.Žemės nuomos mokesčiai</t>
  </si>
  <si>
    <t>L6.Kiti mokesčiai</t>
  </si>
  <si>
    <t>C.8.  Punktui Tiesiogiai paslaugoms priskirto naudojamo turto buhalterinė įsigijimo vertė</t>
  </si>
  <si>
    <t>I1.Bankų paslaugos</t>
  </si>
  <si>
    <t xml:space="preserve">K12.Kitos finansinės sąnaudos			</t>
  </si>
  <si>
    <t>C.9.  Punktui Tiesiogiai paslaugoms priskirto naudojamo turto buhalterinė įsigijimo vertė</t>
  </si>
  <si>
    <t>I3.Teisinės paslaugos</t>
  </si>
  <si>
    <t xml:space="preserve">K8.Žyminio mokesčio sąnaudos			</t>
  </si>
  <si>
    <t>I9.Konsultacinės paslaugos</t>
  </si>
  <si>
    <t>I2.Telekomunikacijos paslaugos</t>
  </si>
  <si>
    <t>K6.Pašto, pasiuntinių paslaugų sąnaudos</t>
  </si>
  <si>
    <t>K1.Kanceliarinės sąnaudos</t>
  </si>
  <si>
    <t xml:space="preserve">I7.Org. inventoriaus aptarnavimo sąnaudos		</t>
  </si>
  <si>
    <t xml:space="preserve">K7.Profesinės literatūros, spaudos sąnaudos			</t>
  </si>
  <si>
    <t>I6.Patalpų priežiūros paslaugų pirkimo sąnaudos</t>
  </si>
  <si>
    <t>I10.Apskaitos ir audito paslaugų pirkimo sąnaudos</t>
  </si>
  <si>
    <t>F1.Transporto paslaugų pirkimo sąnaudos</t>
  </si>
  <si>
    <t>I4.Gyventojų įmokų administravimas</t>
  </si>
  <si>
    <t>K3.Vartotojų informavimo paslaugų pirkimo sąnaudos</t>
  </si>
  <si>
    <t>K5.Administracinės ir kitos sąnaudos</t>
  </si>
  <si>
    <t>K4.Rinkodaros ir pardavimų sąnaudos</t>
  </si>
  <si>
    <t>C.10.  Punktui Tiesiogiai paslaugoms priskirto naudojamo turto buhalterinė įsigijimo vertė</t>
  </si>
  <si>
    <t xml:space="preserve">K10.Kitos pastovios sąnaudos			</t>
  </si>
  <si>
    <t>C.11.  Punktui Tiesiogiai paslaugoms priskirto naudojamo turto buhalterinė įsigijimo vertė</t>
  </si>
  <si>
    <t>I.1.standartinė programinė įranga</t>
  </si>
  <si>
    <t>C.1.1  Punktui Tiesiogiai paslaugoms priskirto naudojamo turto buhalterinė įsigijimo vertė</t>
  </si>
  <si>
    <t>I.1.spec. programinė įranga</t>
  </si>
  <si>
    <t>C.1.2.  Punktui Tiesiogiai paslaugoms priskirto naudojamo turto buhalterinė įsigijimo vertė</t>
  </si>
  <si>
    <t>I.1.kitas nematerialus turtas</t>
  </si>
  <si>
    <t>C.1.3.  Punktui Tiesiogiai paslaugoms priskirto naudojamo turto buhalterinė įsigijimo vertė</t>
  </si>
  <si>
    <t>II.2.1.Pastatai</t>
  </si>
  <si>
    <t>C.2.1  Punktui Tiesiogiai paslaugoms priskirto naudojamo turto buhalterinė įsigijimo vertė</t>
  </si>
  <si>
    <t>II.2.2.1.keliai</t>
  </si>
  <si>
    <t>C.2.2. Punktui Tiesiogiai paslaugoms priskirto naudojamo turto buhalterinė įsigijimo vertė</t>
  </si>
  <si>
    <t>II.2.3.vamzdynai</t>
  </si>
  <si>
    <t>C.2.3  Punktui Tiesiogiai paslaugoms priskirto naudojamo turto buhalterinė įsigijimo vertė</t>
  </si>
  <si>
    <t>II.2.4.ŠIL_KV vamzdynai</t>
  </si>
  <si>
    <t>C.2.4  Punktui Tiesiogiai paslaugoms priskirto naudojamo turto buhalterinė įsigijimo vertė</t>
  </si>
  <si>
    <t>II.2.5.saulės elektrinė</t>
  </si>
  <si>
    <t>C.2.5  Punktui Tiesiogiai paslaugoms priskirto naudojamo turto buhalterinė įsigijimo vertė</t>
  </si>
  <si>
    <t>II.2.6.Kiti įrenginiai</t>
  </si>
  <si>
    <t>C.2.6  Punktui Tiesiogiai paslaugoms priskirto naudojamo turto buhalterinė įsigijimo vertė</t>
  </si>
  <si>
    <t>II.3.1.vandens siurbliai, nuotekų ir dumblo siurbliai virš 5 kW, kita įranga</t>
  </si>
  <si>
    <t>C.3.1.  Punktui Tiesiogiai paslaugoms priskirto naudojamo turto buhalterinė įsigijimo vertė</t>
  </si>
  <si>
    <t>II.3.2.nuotekų ir dumblo siurbliai iki 5 kW</t>
  </si>
  <si>
    <t>C.3.2.  Punktui Tiesiogiai paslaugoms priskirto naudojamo turto buhalterinė įsigijimo vertė</t>
  </si>
  <si>
    <t>II.4.1. pas klientus įrengti apskaitos prietaisai</t>
  </si>
  <si>
    <t>C.4.1  Punktui Tiesiogiai paslaugoms priskirto naudojamo turto buhalterinė įsigijimo vertė</t>
  </si>
  <si>
    <t>II.4.2. KV apskaitos prietaisai</t>
  </si>
  <si>
    <t>C.4.2  Punktui Tiesiogiai paslaugoms priskirto naudojamo turto buhalterinė įsigijimo vertė</t>
  </si>
  <si>
    <t>II.4.3. ŠIL apskaitos prietaisai</t>
  </si>
  <si>
    <t>C.4.3  Punktui Tiesiogiai paslaugoms priskirto naudojamo turto buhalterinė įsigijimo vertė</t>
  </si>
  <si>
    <t>II.4.4. kiti apskaitos prietaisai</t>
  </si>
  <si>
    <t>C.4.4  Punktui Tiesiogiai paslaugoms priskirto naudojamo turto buhalterinė įsigijimo vertė</t>
  </si>
  <si>
    <t>II.4.5. įrankiai</t>
  </si>
  <si>
    <t>C.4.5  Punktui Tiesiogiai paslaugoms priskirto naudojamo turto buhalterinė įsigijimo vertė</t>
  </si>
  <si>
    <t>II.5.1.lengvieji automobiliai</t>
  </si>
  <si>
    <t>C.5.1  Punktui Tiesiogiai paslaugoms priskirto naudojamo turto buhalterinė įsigijimo vertė</t>
  </si>
  <si>
    <t>II.5.2.kitos transporto priemonės</t>
  </si>
  <si>
    <t>C.5.2.  Punktui Tiesiogiai paslaugoms priskirto naudojamo turto buhalterinė įsigijimo vertė</t>
  </si>
  <si>
    <t xml:space="preserve">II.6.1. </t>
  </si>
  <si>
    <t>C.6.1.  Punktui Tiesiogiai paslaugoms priskirto naudojamo turto buhalterinė įsigijimo vertė</t>
  </si>
  <si>
    <t>II.6.2. Kompiuteriai, kompiuteriniai tinklai ir jų įranga</t>
  </si>
  <si>
    <t>C.6.2.  Punktui Tiesiogiai paslaugoms priskirto naudojamo turto buhalterinė įsigijimo vertė</t>
  </si>
  <si>
    <t xml:space="preserve">II.6.3. </t>
  </si>
  <si>
    <t>C.6.3.  Punktui Tiesiogiai paslaugoms priskirto naudojamo turto buhalterinė įsigijimo vertė</t>
  </si>
  <si>
    <t>II.Gavyba</t>
  </si>
  <si>
    <t>II.Ruošimas</t>
  </si>
  <si>
    <t>II.Pristatymas</t>
  </si>
  <si>
    <t>III.Surinkimas</t>
  </si>
  <si>
    <t>III.Valymas</t>
  </si>
  <si>
    <t>III.Dumblas</t>
  </si>
  <si>
    <t>III.Pav.nuotekos</t>
  </si>
  <si>
    <t>I.Apskaitos veikla</t>
  </si>
  <si>
    <t>IV.Kita_reguliuojama</t>
  </si>
  <si>
    <t>V.Nereguliuojama</t>
  </si>
  <si>
    <t/>
  </si>
  <si>
    <t>II.2.2.2.aikštelės</t>
  </si>
  <si>
    <t>II.2.2.3.šaligatviai</t>
  </si>
  <si>
    <t xml:space="preserve">II.2.2.4.tvoros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</si>
</sst>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0"/>
    <numFmt numFmtId="165" formatCode="#,##0.00000"/>
    <numFmt numFmtId="166" formatCode="#,##0.000"/>
    <numFmt numFmtId="167" formatCode="#,##0.0000"/>
    <numFmt numFmtId="168" formatCode="0.000"/>
    <numFmt numFmtId="169" formatCode="#,##0.0"/>
    <numFmt numFmtId="170" formatCode="_-* #,##0.00\ _L_t_-;\-* #,##0.00\ _L_t_-;_-* &quot;-&quot;??\ _L_t_-;_-@_-"/>
    <numFmt numFmtId="171" formatCode="0.0"/>
    <numFmt numFmtId="172" formatCode="0.0%"/>
  </numFmts>
  <fonts count="61" x14ac:knownFonts="1">
    <font>
      <sz val="11"/>
      <color theme="1"/>
      <name val="Aptos Narrow"/>
      <family val="2"/>
      <charset val="186"/>
      <scheme val="minor"/>
    </font>
    <font>
      <sz val="11"/>
      <color theme="1"/>
      <name val="Aptos Narrow"/>
      <family val="2"/>
      <scheme val="minor"/>
    </font>
    <font>
      <sz val="11"/>
      <color theme="1"/>
      <name val="Aptos Narrow"/>
      <family val="2"/>
      <charset val="186"/>
      <scheme val="minor"/>
    </font>
    <font>
      <sz val="9"/>
      <color theme="1"/>
      <name val="Times New Roman"/>
      <family val="1"/>
      <charset val="186"/>
    </font>
    <font>
      <b/>
      <sz val="12"/>
      <color theme="1"/>
      <name val="Times New Roman"/>
      <family val="1"/>
      <charset val="186"/>
    </font>
    <font>
      <sz val="12"/>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0"/>
      <color theme="1"/>
      <name val="Times New Roman"/>
      <family val="1"/>
      <charset val="186"/>
    </font>
    <font>
      <sz val="11"/>
      <color theme="1"/>
      <name val="Times New Roman"/>
      <family val="1"/>
      <charset val="186"/>
    </font>
    <font>
      <sz val="10"/>
      <color theme="1"/>
      <name val="Times New Roman"/>
      <family val="1"/>
    </font>
    <font>
      <sz val="11"/>
      <name val="Aptos Narrow"/>
      <family val="2"/>
      <scheme val="minor"/>
    </font>
    <font>
      <sz val="11"/>
      <name val="Times New Roman"/>
      <family val="1"/>
      <charset val="186"/>
    </font>
    <font>
      <b/>
      <sz val="12"/>
      <name val="Times New Roman"/>
      <family val="1"/>
      <charset val="186"/>
    </font>
    <font>
      <b/>
      <sz val="9"/>
      <name val="Times New Roman"/>
      <family val="1"/>
      <charset val="186"/>
    </font>
    <font>
      <b/>
      <sz val="10"/>
      <name val="Times New Roman"/>
      <family val="1"/>
      <charset val="186"/>
    </font>
    <font>
      <sz val="9"/>
      <name val="Times New Roman"/>
      <family val="1"/>
      <charset val="186"/>
    </font>
    <font>
      <i/>
      <sz val="9"/>
      <name val="Times New Roman"/>
      <family val="1"/>
      <charset val="186"/>
    </font>
    <font>
      <b/>
      <i/>
      <sz val="9"/>
      <name val="Times New Roman"/>
      <family val="1"/>
      <charset val="186"/>
    </font>
    <font>
      <i/>
      <sz val="11"/>
      <name val="Times New Roman"/>
      <family val="1"/>
      <charset val="186"/>
    </font>
    <font>
      <b/>
      <sz val="9"/>
      <name val="Times New Roman"/>
      <family val="1"/>
    </font>
    <font>
      <sz val="11"/>
      <color rgb="FF0000FF"/>
      <name val="Times New Roman"/>
      <family val="1"/>
      <charset val="186"/>
    </font>
    <font>
      <b/>
      <sz val="9"/>
      <color theme="1"/>
      <name val="Times New Roman"/>
      <family val="1"/>
      <charset val="186"/>
    </font>
    <font>
      <sz val="9"/>
      <color rgb="FF0000FF"/>
      <name val="Times New Roman"/>
      <family val="1"/>
      <charset val="186"/>
    </font>
    <font>
      <sz val="9"/>
      <name val="Times New Roman"/>
      <family val="1"/>
    </font>
    <font>
      <i/>
      <sz val="10"/>
      <name val="Times New Roman"/>
      <family val="1"/>
    </font>
    <font>
      <sz val="11"/>
      <name val="Aptos Narrow"/>
      <family val="2"/>
      <charset val="186"/>
      <scheme val="minor"/>
    </font>
    <font>
      <sz val="11"/>
      <color theme="0"/>
      <name val="Aptos Narrow"/>
      <family val="2"/>
      <charset val="186"/>
      <scheme val="minor"/>
    </font>
    <font>
      <b/>
      <sz val="11"/>
      <color theme="1"/>
      <name val="Times New Roman"/>
      <family val="1"/>
      <charset val="186"/>
    </font>
    <font>
      <b/>
      <sz val="10"/>
      <color theme="1"/>
      <name val="Times New Roman"/>
      <family val="1"/>
      <charset val="186"/>
    </font>
    <font>
      <i/>
      <sz val="10"/>
      <name val="Times New Roman"/>
      <family val="1"/>
      <charset val="186"/>
    </font>
    <font>
      <i/>
      <sz val="10"/>
      <color theme="1"/>
      <name val="Times New Roman"/>
      <family val="1"/>
      <charset val="186"/>
    </font>
    <font>
      <i/>
      <sz val="11"/>
      <color theme="0"/>
      <name val="Aptos Narrow"/>
      <family val="2"/>
      <charset val="186"/>
      <scheme val="minor"/>
    </font>
    <font>
      <b/>
      <i/>
      <sz val="10"/>
      <color theme="1"/>
      <name val="Times New Roman"/>
      <family val="1"/>
      <charset val="186"/>
    </font>
    <font>
      <b/>
      <sz val="11"/>
      <color theme="0"/>
      <name val="Aptos Narrow"/>
      <family val="2"/>
      <charset val="186"/>
      <scheme val="minor"/>
    </font>
    <font>
      <i/>
      <sz val="10"/>
      <color theme="8" tint="-0.249977111117893"/>
      <name val="Times New Roman"/>
      <family val="1"/>
      <charset val="186"/>
    </font>
    <font>
      <i/>
      <sz val="11"/>
      <color theme="1"/>
      <name val="Times New Roman"/>
      <family val="1"/>
      <charset val="186"/>
    </font>
    <font>
      <sz val="11"/>
      <color theme="0"/>
      <name val="Times New Roman"/>
      <family val="1"/>
      <charset val="186"/>
    </font>
    <font>
      <sz val="11"/>
      <color rgb="FFFF0000"/>
      <name val="Aptos Narrow"/>
      <family val="2"/>
      <charset val="186"/>
      <scheme val="minor"/>
    </font>
    <font>
      <sz val="9"/>
      <color indexed="81"/>
      <name val="Tahoma"/>
      <family val="2"/>
      <charset val="186"/>
    </font>
    <font>
      <b/>
      <sz val="12"/>
      <name val="Times New Roman"/>
      <family val="1"/>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Aptos Narrow"/>
      <family val="1"/>
      <charset val="186"/>
      <scheme val="minor"/>
    </font>
    <font>
      <b/>
      <vertAlign val="superscript"/>
      <sz val="10"/>
      <name val="Times New Roman"/>
      <family val="1"/>
    </font>
    <font>
      <sz val="10"/>
      <name val="Arial"/>
      <family val="2"/>
    </font>
    <font>
      <sz val="10"/>
      <name val="Aptos Narrow"/>
      <family val="2"/>
      <scheme val="minor"/>
    </font>
    <font>
      <i/>
      <sz val="11"/>
      <name val="Aptos Narrow"/>
      <family val="2"/>
      <scheme val="minor"/>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b/>
      <vertAlign val="subscript"/>
      <sz val="10"/>
      <name val="Times New Roman"/>
      <family val="1"/>
      <charset val="186"/>
    </font>
    <font>
      <b/>
      <i/>
      <sz val="10"/>
      <name val="Times New Roman"/>
      <family val="1"/>
      <charset val="186"/>
    </font>
    <font>
      <b/>
      <sz val="11"/>
      <name val="Times New Roman"/>
      <family val="1"/>
      <charset val="186"/>
    </font>
    <font>
      <b/>
      <sz val="8"/>
      <name val="Arial"/>
      <family val="2"/>
      <charset val="186"/>
    </font>
    <font>
      <b/>
      <i/>
      <vertAlign val="subscript"/>
      <sz val="10"/>
      <name val="Times New Roman"/>
      <family val="1"/>
      <charset val="186"/>
    </font>
    <font>
      <b/>
      <i/>
      <vertAlign val="superscript"/>
      <sz val="1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s>
  <borders count="1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top/>
      <bottom/>
      <diagonal/>
    </border>
    <border>
      <left style="double">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diagonal/>
    </border>
    <border>
      <left style="thin">
        <color auto="1"/>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s>
  <cellStyleXfs count="7">
    <xf numFmtId="0" fontId="0" fillId="0" borderId="0"/>
    <xf numFmtId="43" fontId="2" fillId="0" borderId="0" applyFont="0" applyFill="0" applyBorder="0" applyAlignment="0" applyProtection="0"/>
    <xf numFmtId="0" fontId="5" fillId="0" borderId="0"/>
    <xf numFmtId="0" fontId="13" fillId="0" borderId="0"/>
    <xf numFmtId="170" fontId="2" fillId="0" borderId="0" applyFont="0" applyFill="0" applyBorder="0" applyAlignment="0" applyProtection="0"/>
    <xf numFmtId="0" fontId="48" fillId="0" borderId="0"/>
    <xf numFmtId="0" fontId="5" fillId="0" borderId="0"/>
  </cellStyleXfs>
  <cellXfs count="1330">
    <xf numFmtId="0" fontId="0" fillId="0" borderId="0" xfId="0"/>
    <xf numFmtId="0" fontId="3" fillId="0" borderId="0" xfId="0" applyFont="1" applyAlignment="1">
      <alignment horizontal="center" vertical="center" wrapText="1"/>
    </xf>
    <xf numFmtId="0" fontId="4" fillId="0" borderId="0" xfId="0" applyFont="1" applyAlignment="1" applyProtection="1">
      <alignment vertical="center" wrapText="1"/>
      <protection hidden="1"/>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2" xfId="2" applyFont="1" applyFill="1" applyBorder="1" applyAlignment="1">
      <alignment horizontal="center" vertical="center"/>
    </xf>
    <xf numFmtId="0" fontId="6" fillId="2" borderId="2" xfId="2" applyFont="1" applyFill="1" applyBorder="1" applyAlignment="1">
      <alignment horizontal="left" vertical="center" wrapText="1"/>
    </xf>
    <xf numFmtId="0" fontId="8" fillId="2" borderId="2" xfId="2" applyFont="1" applyFill="1" applyBorder="1" applyAlignment="1">
      <alignment horizontal="center" vertical="center"/>
    </xf>
    <xf numFmtId="0" fontId="7" fillId="2" borderId="2" xfId="2" applyFont="1" applyFill="1" applyBorder="1" applyAlignment="1">
      <alignment horizontal="left" vertical="center" wrapText="1"/>
    </xf>
    <xf numFmtId="49" fontId="7" fillId="2" borderId="2" xfId="2" applyNumberFormat="1" applyFont="1" applyFill="1" applyBorder="1" applyAlignment="1">
      <alignment horizontal="center" vertical="center"/>
    </xf>
    <xf numFmtId="0" fontId="7"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7" fillId="2" borderId="4" xfId="2" applyFont="1" applyFill="1" applyBorder="1" applyAlignment="1">
      <alignment horizontal="center" vertical="center"/>
    </xf>
    <xf numFmtId="0" fontId="6" fillId="2" borderId="4" xfId="2" applyFont="1" applyFill="1" applyBorder="1" applyAlignment="1">
      <alignment horizontal="left" vertical="center" wrapText="1"/>
    </xf>
    <xf numFmtId="0" fontId="7"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2" fontId="7" fillId="2" borderId="2" xfId="2" applyNumberFormat="1" applyFont="1" applyFill="1" applyBorder="1" applyAlignment="1">
      <alignment horizontal="left" vertical="center" wrapText="1"/>
    </xf>
    <xf numFmtId="2" fontId="7" fillId="2" borderId="3" xfId="2" applyNumberFormat="1" applyFont="1" applyFill="1" applyBorder="1" applyAlignment="1">
      <alignment horizontal="left" vertical="center" wrapText="1"/>
    </xf>
    <xf numFmtId="0" fontId="7" fillId="2" borderId="6" xfId="2" applyFont="1" applyFill="1" applyBorder="1" applyAlignment="1">
      <alignment horizontal="center" vertical="center"/>
    </xf>
    <xf numFmtId="2"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0" fontId="7" fillId="3" borderId="2" xfId="2" applyFont="1" applyFill="1" applyBorder="1" applyAlignment="1">
      <alignment horizontal="center" vertical="center"/>
    </xf>
    <xf numFmtId="0" fontId="9" fillId="3" borderId="0" xfId="0" applyFont="1" applyFill="1"/>
    <xf numFmtId="2" fontId="7" fillId="3" borderId="2" xfId="2" applyNumberFormat="1" applyFont="1" applyFill="1" applyBorder="1" applyAlignment="1">
      <alignment horizontal="left" vertical="center" wrapText="1"/>
    </xf>
    <xf numFmtId="0" fontId="8" fillId="2" borderId="4" xfId="2" applyFont="1" applyFill="1" applyBorder="1" applyAlignment="1">
      <alignment horizontal="center" vertical="center"/>
    </xf>
    <xf numFmtId="0" fontId="7" fillId="2" borderId="6" xfId="2" applyFont="1" applyFill="1" applyBorder="1" applyAlignment="1">
      <alignment horizontal="left" vertical="center" wrapText="1"/>
    </xf>
    <xf numFmtId="0" fontId="10" fillId="0" borderId="0" xfId="0" applyFont="1"/>
    <xf numFmtId="0" fontId="11" fillId="0" borderId="0" xfId="0" applyFont="1"/>
    <xf numFmtId="0" fontId="12" fillId="0" borderId="0" xfId="2" applyFont="1" applyAlignment="1">
      <alignment horizontal="left" vertical="center" wrapText="1"/>
    </xf>
    <xf numFmtId="0" fontId="14" fillId="0" borderId="0" xfId="3" applyFont="1"/>
    <xf numFmtId="0" fontId="9" fillId="0" borderId="0" xfId="3" applyFont="1"/>
    <xf numFmtId="0" fontId="15" fillId="0" borderId="0" xfId="3" applyFont="1"/>
    <xf numFmtId="0" fontId="16" fillId="2" borderId="7" xfId="3" applyFont="1" applyFill="1" applyBorder="1" applyAlignment="1">
      <alignment horizontal="center" vertical="center"/>
    </xf>
    <xf numFmtId="0" fontId="16" fillId="2" borderId="8" xfId="3" applyFont="1" applyFill="1" applyBorder="1" applyAlignment="1">
      <alignment horizontal="center" vertical="center"/>
    </xf>
    <xf numFmtId="3" fontId="17" fillId="2" borderId="8" xfId="3" applyNumberFormat="1" applyFont="1" applyFill="1" applyBorder="1" applyAlignment="1" applyProtection="1">
      <alignment horizontal="center" vertical="center"/>
      <protection locked="0"/>
    </xf>
    <xf numFmtId="0" fontId="17" fillId="2" borderId="9" xfId="3" applyFont="1" applyFill="1" applyBorder="1" applyAlignment="1">
      <alignment horizontal="center" vertical="center"/>
    </xf>
    <xf numFmtId="0" fontId="16" fillId="2" borderId="10" xfId="3" applyFont="1" applyFill="1" applyBorder="1" applyAlignment="1">
      <alignment horizontal="center" vertical="center" wrapText="1"/>
    </xf>
    <xf numFmtId="0" fontId="16" fillId="2" borderId="11" xfId="3" applyFont="1" applyFill="1" applyBorder="1" applyAlignment="1">
      <alignment horizontal="center" vertical="center" wrapText="1"/>
    </xf>
    <xf numFmtId="164" fontId="16" fillId="2" borderId="11" xfId="3" applyNumberFormat="1" applyFont="1" applyFill="1" applyBorder="1" applyAlignment="1">
      <alignment horizontal="center" vertical="center"/>
    </xf>
    <xf numFmtId="0" fontId="18" fillId="2" borderId="12" xfId="3" applyFont="1" applyFill="1" applyBorder="1"/>
    <xf numFmtId="165" fontId="16" fillId="2" borderId="11" xfId="3" applyNumberFormat="1" applyFont="1" applyFill="1" applyBorder="1" applyAlignment="1">
      <alignment horizontal="center" vertical="center"/>
    </xf>
    <xf numFmtId="0" fontId="18" fillId="2" borderId="12" xfId="3" applyFont="1" applyFill="1" applyBorder="1" applyAlignment="1">
      <alignment horizontal="center" vertical="center"/>
    </xf>
    <xf numFmtId="43" fontId="9" fillId="0" borderId="0" xfId="1" applyFont="1"/>
    <xf numFmtId="0" fontId="16" fillId="2" borderId="13" xfId="3" applyFont="1" applyFill="1" applyBorder="1" applyAlignment="1">
      <alignment horizontal="center" vertical="center" wrapText="1"/>
    </xf>
    <xf numFmtId="0" fontId="16" fillId="2" borderId="14" xfId="3" applyFont="1" applyFill="1" applyBorder="1" applyAlignment="1">
      <alignment vertical="center" wrapText="1"/>
    </xf>
    <xf numFmtId="165" fontId="16" fillId="2" borderId="14" xfId="3" applyNumberFormat="1" applyFont="1" applyFill="1" applyBorder="1" applyAlignment="1">
      <alignment horizontal="center" vertical="center"/>
    </xf>
    <xf numFmtId="0" fontId="18" fillId="2" borderId="15" xfId="3" applyFont="1" applyFill="1" applyBorder="1" applyAlignment="1">
      <alignment horizontal="center" vertical="center"/>
    </xf>
    <xf numFmtId="0" fontId="18" fillId="2" borderId="16" xfId="3" applyFont="1" applyFill="1" applyBorder="1" applyAlignment="1">
      <alignment horizontal="center" vertical="center" wrapText="1"/>
    </xf>
    <xf numFmtId="0" fontId="19" fillId="2" borderId="17" xfId="3" applyFont="1" applyFill="1" applyBorder="1" applyAlignment="1">
      <alignment horizontal="right" vertical="center" wrapText="1"/>
    </xf>
    <xf numFmtId="165" fontId="18" fillId="0" borderId="17" xfId="3" applyNumberFormat="1" applyFont="1" applyBorder="1" applyAlignment="1">
      <alignment horizontal="center" vertical="center"/>
    </xf>
    <xf numFmtId="0" fontId="18" fillId="2" borderId="18" xfId="3" applyFont="1" applyFill="1" applyBorder="1" applyAlignment="1">
      <alignment horizontal="center" vertical="center"/>
    </xf>
    <xf numFmtId="0" fontId="18" fillId="2" borderId="19" xfId="3" applyFont="1" applyFill="1" applyBorder="1" applyAlignment="1">
      <alignment horizontal="center" vertical="center" wrapText="1"/>
    </xf>
    <xf numFmtId="0" fontId="19" fillId="2" borderId="20" xfId="3" applyFont="1" applyFill="1" applyBorder="1" applyAlignment="1">
      <alignment horizontal="right" vertical="center" wrapText="1"/>
    </xf>
    <xf numFmtId="165" fontId="18" fillId="0" borderId="20" xfId="3" applyNumberFormat="1" applyFont="1" applyBorder="1" applyAlignment="1">
      <alignment horizontal="center" vertical="center"/>
    </xf>
    <xf numFmtId="0" fontId="18" fillId="2" borderId="21" xfId="3" applyFont="1" applyFill="1" applyBorder="1" applyAlignment="1">
      <alignment horizontal="center" vertical="center"/>
    </xf>
    <xf numFmtId="0" fontId="16" fillId="2" borderId="16" xfId="3" applyFont="1" applyFill="1" applyBorder="1" applyAlignment="1">
      <alignment horizontal="center" vertical="center" wrapText="1"/>
    </xf>
    <xf numFmtId="0" fontId="16" fillId="2" borderId="17" xfId="3" applyFont="1" applyFill="1" applyBorder="1" applyAlignment="1">
      <alignment vertical="center" wrapText="1"/>
    </xf>
    <xf numFmtId="165" fontId="16" fillId="2" borderId="17" xfId="3" applyNumberFormat="1" applyFont="1" applyFill="1" applyBorder="1" applyAlignment="1">
      <alignment horizontal="center" vertical="center"/>
    </xf>
    <xf numFmtId="164" fontId="18" fillId="0" borderId="17" xfId="3" applyNumberFormat="1" applyFont="1" applyBorder="1" applyAlignment="1">
      <alignment horizontal="center" vertical="center"/>
    </xf>
    <xf numFmtId="164" fontId="18" fillId="0" borderId="20" xfId="3" applyNumberFormat="1" applyFont="1" applyBorder="1" applyAlignment="1">
      <alignment horizontal="center" vertical="center"/>
    </xf>
    <xf numFmtId="165" fontId="18" fillId="2" borderId="14" xfId="3" applyNumberFormat="1" applyFont="1" applyFill="1" applyBorder="1" applyAlignment="1">
      <alignment horizontal="center" vertical="center"/>
    </xf>
    <xf numFmtId="0" fontId="16" fillId="2" borderId="14" xfId="3" applyFont="1" applyFill="1" applyBorder="1" applyAlignment="1">
      <alignment horizontal="center" vertical="center" wrapText="1"/>
    </xf>
    <xf numFmtId="165" fontId="3" fillId="4" borderId="17" xfId="3" applyNumberFormat="1" applyFont="1" applyFill="1" applyBorder="1" applyAlignment="1">
      <alignment horizontal="center" vertical="center"/>
    </xf>
    <xf numFmtId="0" fontId="18" fillId="2" borderId="22" xfId="3" applyFont="1" applyFill="1" applyBorder="1" applyAlignment="1">
      <alignment horizontal="center" vertical="center" wrapText="1"/>
    </xf>
    <xf numFmtId="0" fontId="19" fillId="2" borderId="23" xfId="3" applyFont="1" applyFill="1" applyBorder="1" applyAlignment="1">
      <alignment horizontal="right"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4" fontId="16" fillId="2" borderId="8" xfId="3" applyNumberFormat="1" applyFont="1" applyFill="1" applyBorder="1" applyAlignment="1">
      <alignment horizontal="center" vertical="center"/>
    </xf>
    <xf numFmtId="0" fontId="18" fillId="2" borderId="9" xfId="3" applyFont="1" applyFill="1" applyBorder="1" applyAlignment="1">
      <alignment horizontal="center" vertical="center"/>
    </xf>
    <xf numFmtId="4" fontId="16" fillId="2" borderId="14" xfId="3" applyNumberFormat="1" applyFont="1" applyFill="1" applyBorder="1" applyAlignment="1">
      <alignment horizontal="center" vertical="center"/>
    </xf>
    <xf numFmtId="0" fontId="18" fillId="2" borderId="17" xfId="3" applyFont="1" applyFill="1" applyBorder="1" applyAlignment="1">
      <alignment vertical="center" wrapText="1"/>
    </xf>
    <xf numFmtId="4" fontId="18" fillId="2" borderId="17" xfId="3" applyNumberFormat="1" applyFont="1" applyFill="1" applyBorder="1" applyAlignment="1">
      <alignment horizontal="center" vertical="center"/>
    </xf>
    <xf numFmtId="4" fontId="3" fillId="2" borderId="17" xfId="3" applyNumberFormat="1" applyFont="1" applyFill="1" applyBorder="1" applyAlignment="1">
      <alignment horizontal="center" vertical="center"/>
    </xf>
    <xf numFmtId="0" fontId="21" fillId="0" borderId="0" xfId="3" applyFont="1"/>
    <xf numFmtId="0" fontId="19" fillId="2" borderId="16" xfId="3" applyFont="1" applyFill="1" applyBorder="1" applyAlignment="1">
      <alignment horizontal="center" vertical="center" wrapText="1"/>
    </xf>
    <xf numFmtId="0" fontId="19" fillId="2" borderId="17" xfId="3" applyFont="1" applyFill="1" applyBorder="1" applyAlignment="1">
      <alignment vertical="center" wrapText="1"/>
    </xf>
    <xf numFmtId="4" fontId="19" fillId="2" borderId="17" xfId="3" applyNumberFormat="1" applyFont="1" applyFill="1" applyBorder="1" applyAlignment="1">
      <alignment horizontal="center" vertical="center"/>
    </xf>
    <xf numFmtId="0" fontId="19" fillId="2" borderId="18" xfId="3" applyFont="1" applyFill="1" applyBorder="1" applyAlignment="1">
      <alignment horizontal="center" vertical="center"/>
    </xf>
    <xf numFmtId="0" fontId="18" fillId="2" borderId="20" xfId="3" applyFont="1" applyFill="1" applyBorder="1" applyAlignment="1">
      <alignment vertical="center" wrapText="1"/>
    </xf>
    <xf numFmtId="4" fontId="18" fillId="2" borderId="20" xfId="3" applyNumberFormat="1" applyFont="1" applyFill="1" applyBorder="1" applyAlignment="1">
      <alignment horizontal="center" vertical="center"/>
    </xf>
    <xf numFmtId="0" fontId="16" fillId="2" borderId="24" xfId="3"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7" xfId="0" applyFont="1" applyFill="1" applyBorder="1" applyAlignment="1">
      <alignment wrapText="1"/>
    </xf>
    <xf numFmtId="0" fontId="10" fillId="0" borderId="17" xfId="0" applyFont="1" applyBorder="1" applyAlignment="1">
      <alignment horizontal="center" vertical="center" wrapText="1"/>
    </xf>
    <xf numFmtId="0" fontId="10" fillId="2" borderId="1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wrapText="1"/>
    </xf>
    <xf numFmtId="2" fontId="10" fillId="0" borderId="30" xfId="0" applyNumberFormat="1" applyFont="1" applyBorder="1" applyAlignment="1">
      <alignment horizontal="center" vertical="center" wrapText="1"/>
    </xf>
    <xf numFmtId="0" fontId="10"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33" xfId="0" applyFont="1" applyFill="1" applyBorder="1" applyAlignment="1">
      <alignment horizontal="center" wrapText="1"/>
    </xf>
    <xf numFmtId="2" fontId="10" fillId="0" borderId="33" xfId="0" applyNumberFormat="1" applyFont="1" applyBorder="1" applyAlignment="1">
      <alignment horizontal="center" vertical="center" wrapText="1"/>
    </xf>
    <xf numFmtId="0" fontId="10" fillId="2" borderId="34" xfId="0"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33" xfId="3" applyFont="1" applyFill="1" applyBorder="1" applyAlignment="1">
      <alignment horizontal="center" vertical="center" wrapText="1"/>
    </xf>
    <xf numFmtId="0" fontId="23" fillId="0" borderId="0" xfId="3" applyFont="1"/>
    <xf numFmtId="0" fontId="22" fillId="2" borderId="35" xfId="3" applyFont="1" applyFill="1" applyBorder="1" applyAlignment="1">
      <alignment horizontal="center" vertical="center" wrapText="1"/>
    </xf>
    <xf numFmtId="0" fontId="22" fillId="2" borderId="36" xfId="3" applyFont="1" applyFill="1" applyBorder="1" applyAlignment="1">
      <alignment horizontal="center" vertical="center" wrapText="1"/>
    </xf>
    <xf numFmtId="4" fontId="24" fillId="2" borderId="36" xfId="3" applyNumberFormat="1" applyFont="1" applyFill="1" applyBorder="1" applyAlignment="1">
      <alignment horizontal="center" vertical="center"/>
    </xf>
    <xf numFmtId="0" fontId="25" fillId="2" borderId="27" xfId="3" applyFont="1" applyFill="1" applyBorder="1" applyAlignment="1">
      <alignment horizontal="center" vertical="center"/>
    </xf>
    <xf numFmtId="0" fontId="26" fillId="2" borderId="16" xfId="3" applyFont="1" applyFill="1" applyBorder="1" applyAlignment="1">
      <alignment horizontal="center" vertical="center" wrapText="1"/>
    </xf>
    <xf numFmtId="0" fontId="26" fillId="2" borderId="17" xfId="3" applyFont="1" applyFill="1" applyBorder="1" applyAlignment="1">
      <alignment vertical="center" wrapText="1"/>
    </xf>
    <xf numFmtId="0" fontId="26" fillId="2" borderId="19" xfId="3" applyFont="1" applyFill="1" applyBorder="1" applyAlignment="1">
      <alignment horizontal="center" vertical="center" wrapText="1"/>
    </xf>
    <xf numFmtId="0" fontId="22" fillId="2" borderId="13" xfId="3" applyFont="1" applyFill="1" applyBorder="1" applyAlignment="1">
      <alignment horizontal="center" vertical="center" wrapText="1"/>
    </xf>
    <xf numFmtId="0" fontId="22" fillId="2" borderId="14" xfId="3" applyFont="1" applyFill="1" applyBorder="1" applyAlignment="1">
      <alignment horizontal="center" vertical="center" wrapText="1"/>
    </xf>
    <xf numFmtId="0" fontId="26" fillId="2" borderId="20" xfId="3" applyFont="1" applyFill="1" applyBorder="1" applyAlignment="1">
      <alignment vertical="center" wrapText="1"/>
    </xf>
    <xf numFmtId="0" fontId="22" fillId="2" borderId="19" xfId="3" applyFont="1" applyFill="1" applyBorder="1" applyAlignment="1">
      <alignment horizontal="center" vertical="center" wrapText="1"/>
    </xf>
    <xf numFmtId="0" fontId="22" fillId="2" borderId="20" xfId="3" applyFont="1" applyFill="1" applyBorder="1" applyAlignment="1">
      <alignment horizontal="center" vertical="center" wrapText="1"/>
    </xf>
    <xf numFmtId="4" fontId="16" fillId="0" borderId="20" xfId="3" applyNumberFormat="1" applyFont="1" applyBorder="1" applyAlignment="1">
      <alignment horizontal="center" vertical="center"/>
    </xf>
    <xf numFmtId="0" fontId="22" fillId="2" borderId="8" xfId="3" applyFont="1" applyFill="1" applyBorder="1" applyAlignment="1">
      <alignment horizontal="center" vertical="center" wrapText="1"/>
    </xf>
    <xf numFmtId="4" fontId="16" fillId="0" borderId="8" xfId="3" applyNumberFormat="1" applyFont="1" applyBorder="1" applyAlignment="1">
      <alignment horizontal="center" vertical="center"/>
    </xf>
    <xf numFmtId="4" fontId="16" fillId="2" borderId="36" xfId="3" applyNumberFormat="1" applyFont="1" applyFill="1" applyBorder="1" applyAlignment="1">
      <alignment horizontal="center" vertical="center"/>
    </xf>
    <xf numFmtId="0" fontId="18" fillId="2" borderId="27" xfId="3" applyFont="1" applyFill="1" applyBorder="1" applyAlignment="1">
      <alignment horizontal="center" vertical="center"/>
    </xf>
    <xf numFmtId="0" fontId="26" fillId="2" borderId="37" xfId="3" applyFont="1" applyFill="1" applyBorder="1" applyAlignment="1">
      <alignment horizontal="center" vertical="center" wrapText="1"/>
    </xf>
    <xf numFmtId="0" fontId="26" fillId="2" borderId="30" xfId="3" applyFont="1" applyFill="1" applyBorder="1" applyAlignment="1">
      <alignment vertical="center" wrapText="1"/>
    </xf>
    <xf numFmtId="4" fontId="18" fillId="2" borderId="30" xfId="3" applyNumberFormat="1" applyFont="1" applyFill="1" applyBorder="1" applyAlignment="1">
      <alignment horizontal="center" vertical="center"/>
    </xf>
    <xf numFmtId="0" fontId="18" fillId="2" borderId="31" xfId="3" applyFont="1" applyFill="1" applyBorder="1" applyAlignment="1">
      <alignment horizontal="center" vertical="center"/>
    </xf>
    <xf numFmtId="0" fontId="27" fillId="0" borderId="0" xfId="3" applyFont="1"/>
    <xf numFmtId="0" fontId="28" fillId="0" borderId="0" xfId="0" applyFont="1"/>
    <xf numFmtId="0" fontId="29" fillId="0" borderId="0" xfId="0" applyFont="1"/>
    <xf numFmtId="4" fontId="0" fillId="0" borderId="0" xfId="0" applyNumberFormat="1"/>
    <xf numFmtId="0" fontId="30" fillId="0" borderId="0" xfId="3" applyFont="1"/>
    <xf numFmtId="0" fontId="4" fillId="0" borderId="0" xfId="0" applyFont="1" applyAlignment="1" applyProtection="1">
      <alignment vertical="center"/>
      <protection hidden="1"/>
    </xf>
    <xf numFmtId="4" fontId="31" fillId="2" borderId="1" xfId="0" applyNumberFormat="1" applyFont="1" applyFill="1" applyBorder="1" applyAlignment="1" applyProtection="1">
      <alignment horizontal="center" vertical="center"/>
      <protection hidden="1"/>
    </xf>
    <xf numFmtId="4" fontId="31" fillId="2" borderId="38" xfId="0" applyNumberFormat="1" applyFont="1" applyFill="1" applyBorder="1" applyAlignment="1" applyProtection="1">
      <alignment horizontal="center" vertical="center" wrapText="1"/>
      <protection hidden="1"/>
    </xf>
    <xf numFmtId="4" fontId="17" fillId="2" borderId="1" xfId="0" applyNumberFormat="1" applyFont="1" applyFill="1" applyBorder="1" applyAlignment="1" applyProtection="1">
      <alignment horizontal="center" vertical="center" wrapText="1"/>
      <protection hidden="1"/>
    </xf>
    <xf numFmtId="4" fontId="17" fillId="2" borderId="39" xfId="0" applyNumberFormat="1" applyFont="1" applyFill="1" applyBorder="1" applyAlignment="1" applyProtection="1">
      <alignment horizontal="center" vertical="center" wrapText="1"/>
      <protection hidden="1"/>
    </xf>
    <xf numFmtId="4" fontId="32" fillId="2" borderId="7" xfId="0" applyNumberFormat="1" applyFont="1" applyFill="1" applyBorder="1" applyAlignment="1" applyProtection="1">
      <alignment horizontal="center" vertical="center" wrapText="1"/>
      <protection hidden="1"/>
    </xf>
    <xf numFmtId="4" fontId="32" fillId="2" borderId="8" xfId="0" applyNumberFormat="1" applyFont="1" applyFill="1" applyBorder="1" applyAlignment="1" applyProtection="1">
      <alignment horizontal="center" vertical="center" wrapText="1"/>
      <protection hidden="1"/>
    </xf>
    <xf numFmtId="4" fontId="32" fillId="2" borderId="9" xfId="0" applyNumberFormat="1" applyFont="1" applyFill="1" applyBorder="1" applyAlignment="1" applyProtection="1">
      <alignment horizontal="center" vertical="center" wrapText="1"/>
      <protection hidden="1"/>
    </xf>
    <xf numFmtId="4" fontId="32" fillId="2" borderId="40" xfId="0" applyNumberFormat="1" applyFont="1" applyFill="1" applyBorder="1" applyAlignment="1" applyProtection="1">
      <alignment horizontal="center" vertical="center" wrapText="1"/>
      <protection hidden="1"/>
    </xf>
    <xf numFmtId="4" fontId="17" fillId="2" borderId="41" xfId="0" applyNumberFormat="1" applyFont="1" applyFill="1" applyBorder="1" applyAlignment="1" applyProtection="1">
      <alignment horizontal="center" vertical="center" wrapText="1"/>
      <protection hidden="1"/>
    </xf>
    <xf numFmtId="4" fontId="32" fillId="2" borderId="41" xfId="0" applyNumberFormat="1" applyFont="1" applyFill="1" applyBorder="1" applyAlignment="1" applyProtection="1">
      <alignment horizontal="center" vertical="center" wrapText="1"/>
      <protection hidden="1"/>
    </xf>
    <xf numFmtId="4" fontId="31" fillId="2" borderId="42" xfId="0" applyNumberFormat="1" applyFont="1" applyFill="1" applyBorder="1" applyAlignment="1">
      <alignment horizontal="center" vertical="center"/>
    </xf>
    <xf numFmtId="4" fontId="31" fillId="2" borderId="43" xfId="0" applyNumberFormat="1" applyFont="1" applyFill="1" applyBorder="1" applyAlignment="1" applyProtection="1">
      <alignment horizontal="center" vertical="center" wrapText="1"/>
      <protection hidden="1"/>
    </xf>
    <xf numFmtId="4" fontId="33" fillId="2" borderId="42" xfId="0" applyNumberFormat="1" applyFont="1" applyFill="1" applyBorder="1" applyAlignment="1" applyProtection="1">
      <alignment horizontal="center" vertical="center"/>
      <protection hidden="1"/>
    </xf>
    <xf numFmtId="4" fontId="33" fillId="2" borderId="44" xfId="0" applyNumberFormat="1" applyFont="1" applyFill="1" applyBorder="1" applyAlignment="1" applyProtection="1">
      <alignment horizontal="center" vertical="center"/>
      <protection hidden="1"/>
    </xf>
    <xf numFmtId="4" fontId="33" fillId="2" borderId="45" xfId="0" applyNumberFormat="1" applyFont="1" applyFill="1" applyBorder="1" applyAlignment="1" applyProtection="1">
      <alignment horizontal="center" vertical="center"/>
      <protection hidden="1"/>
    </xf>
    <xf numFmtId="4" fontId="33" fillId="2" borderId="46" xfId="0" applyNumberFormat="1" applyFont="1" applyFill="1" applyBorder="1" applyAlignment="1" applyProtection="1">
      <alignment horizontal="center" vertical="center"/>
      <protection hidden="1"/>
    </xf>
    <xf numFmtId="4" fontId="33" fillId="2" borderId="47" xfId="0" applyNumberFormat="1" applyFont="1" applyFill="1" applyBorder="1" applyAlignment="1" applyProtection="1">
      <alignment horizontal="center" vertical="center"/>
      <protection hidden="1"/>
    </xf>
    <xf numFmtId="4" fontId="33" fillId="2" borderId="43" xfId="0" applyNumberFormat="1" applyFont="1" applyFill="1" applyBorder="1" applyAlignment="1" applyProtection="1">
      <alignment horizontal="center" vertical="center"/>
      <protection hidden="1"/>
    </xf>
    <xf numFmtId="4" fontId="33" fillId="2" borderId="48" xfId="0" applyNumberFormat="1" applyFont="1" applyFill="1" applyBorder="1" applyAlignment="1" applyProtection="1">
      <alignment horizontal="center" vertical="center"/>
      <protection hidden="1"/>
    </xf>
    <xf numFmtId="4" fontId="29" fillId="0" borderId="0" xfId="0" applyNumberFormat="1" applyFont="1"/>
    <xf numFmtId="4" fontId="31" fillId="2" borderId="5" xfId="0" applyNumberFormat="1" applyFont="1" applyFill="1" applyBorder="1" applyAlignment="1">
      <alignment horizontal="center" vertical="center"/>
    </xf>
    <xf numFmtId="4" fontId="31" fillId="2" borderId="49" xfId="0" applyNumberFormat="1" applyFont="1" applyFill="1" applyBorder="1" applyAlignment="1">
      <alignment horizontal="left" vertical="center" wrapText="1"/>
    </xf>
    <xf numFmtId="4" fontId="31" fillId="2" borderId="5" xfId="0" applyNumberFormat="1" applyFont="1" applyFill="1" applyBorder="1" applyAlignment="1">
      <alignment horizontal="center" vertical="center" wrapText="1"/>
    </xf>
    <xf numFmtId="4" fontId="31" fillId="2" borderId="50" xfId="0" applyNumberFormat="1" applyFont="1" applyFill="1" applyBorder="1" applyAlignment="1">
      <alignment horizontal="center" vertical="center" wrapText="1"/>
    </xf>
    <xf numFmtId="4" fontId="31" fillId="2" borderId="35" xfId="0" applyNumberFormat="1" applyFont="1" applyFill="1" applyBorder="1" applyAlignment="1">
      <alignment horizontal="center" vertical="center" wrapText="1"/>
    </xf>
    <xf numFmtId="4" fontId="31" fillId="2" borderId="36" xfId="0" applyNumberFormat="1" applyFont="1" applyFill="1" applyBorder="1" applyAlignment="1">
      <alignment horizontal="center" vertical="center" wrapText="1"/>
    </xf>
    <xf numFmtId="4" fontId="31" fillId="2" borderId="27" xfId="0" applyNumberFormat="1" applyFont="1" applyFill="1" applyBorder="1" applyAlignment="1">
      <alignment horizontal="center" vertical="center" wrapText="1"/>
    </xf>
    <xf numFmtId="4" fontId="31" fillId="2" borderId="25" xfId="0" applyNumberFormat="1" applyFont="1" applyFill="1" applyBorder="1" applyAlignment="1">
      <alignment horizontal="center" vertical="center" wrapText="1"/>
    </xf>
    <xf numFmtId="4" fontId="31" fillId="2" borderId="51" xfId="0" applyNumberFormat="1" applyFont="1" applyFill="1" applyBorder="1" applyAlignment="1">
      <alignment horizontal="center" vertical="center" wrapText="1"/>
    </xf>
    <xf numFmtId="4" fontId="31" fillId="2" borderId="4" xfId="0" applyNumberFormat="1" applyFont="1" applyFill="1" applyBorder="1" applyAlignment="1">
      <alignment horizontal="center" vertical="center"/>
    </xf>
    <xf numFmtId="4" fontId="31" fillId="2" borderId="24" xfId="0" applyNumberFormat="1" applyFont="1" applyFill="1" applyBorder="1" applyAlignment="1">
      <alignment horizontal="left" vertical="center" wrapText="1"/>
    </xf>
    <xf numFmtId="4" fontId="31" fillId="2" borderId="4" xfId="0" applyNumberFormat="1" applyFont="1" applyFill="1" applyBorder="1" applyAlignment="1">
      <alignment horizontal="center" vertical="center" wrapText="1"/>
    </xf>
    <xf numFmtId="4" fontId="31" fillId="2" borderId="52" xfId="0" applyNumberFormat="1" applyFont="1" applyFill="1" applyBorder="1" applyAlignment="1">
      <alignment horizontal="center" vertical="center" wrapText="1"/>
    </xf>
    <xf numFmtId="4" fontId="31" fillId="2" borderId="13" xfId="0" applyNumberFormat="1" applyFont="1" applyFill="1" applyBorder="1" applyAlignment="1">
      <alignment horizontal="center" vertical="center" wrapText="1"/>
    </xf>
    <xf numFmtId="4" fontId="31" fillId="2" borderId="14" xfId="0" applyNumberFormat="1" applyFont="1" applyFill="1" applyBorder="1" applyAlignment="1">
      <alignment horizontal="center" vertical="center" wrapText="1"/>
    </xf>
    <xf numFmtId="4" fontId="31" fillId="2" borderId="15" xfId="0" applyNumberFormat="1" applyFont="1" applyFill="1" applyBorder="1" applyAlignment="1">
      <alignment horizontal="center" vertical="center" wrapText="1"/>
    </xf>
    <xf numFmtId="4" fontId="31" fillId="2" borderId="53" xfId="0" applyNumberFormat="1" applyFont="1" applyFill="1" applyBorder="1" applyAlignment="1">
      <alignment horizontal="center" vertical="center" wrapText="1"/>
    </xf>
    <xf numFmtId="4" fontId="31" fillId="2" borderId="54" xfId="0" applyNumberFormat="1" applyFont="1" applyFill="1" applyBorder="1" applyAlignment="1">
      <alignment horizontal="center" vertical="center" wrapText="1"/>
    </xf>
    <xf numFmtId="0" fontId="34" fillId="0" borderId="0" xfId="0" applyFont="1"/>
    <xf numFmtId="4" fontId="33" fillId="2" borderId="5" xfId="0" applyNumberFormat="1" applyFont="1" applyFill="1" applyBorder="1" applyAlignment="1">
      <alignment horizontal="right" vertical="center"/>
    </xf>
    <xf numFmtId="4" fontId="33" fillId="2" borderId="49" xfId="0" applyNumberFormat="1" applyFont="1" applyFill="1" applyBorder="1" applyAlignment="1">
      <alignment horizontal="right" vertical="center" wrapText="1"/>
    </xf>
    <xf numFmtId="4" fontId="33" fillId="2" borderId="5" xfId="0" applyNumberFormat="1" applyFont="1" applyFill="1" applyBorder="1" applyAlignment="1">
      <alignment horizontal="center" vertical="center" wrapText="1"/>
    </xf>
    <xf numFmtId="4" fontId="33" fillId="2" borderId="50" xfId="0" applyNumberFormat="1" applyFont="1" applyFill="1" applyBorder="1" applyAlignment="1">
      <alignment horizontal="center" vertical="center" wrapText="1"/>
    </xf>
    <xf numFmtId="4" fontId="33" fillId="2" borderId="35" xfId="0" applyNumberFormat="1" applyFont="1" applyFill="1" applyBorder="1" applyAlignment="1">
      <alignment horizontal="center" vertical="center" wrapText="1"/>
    </xf>
    <xf numFmtId="4" fontId="33" fillId="2" borderId="36" xfId="0" applyNumberFormat="1" applyFont="1" applyFill="1" applyBorder="1" applyAlignment="1">
      <alignment horizontal="center" vertical="center" wrapText="1"/>
    </xf>
    <xf numFmtId="4" fontId="33" fillId="2" borderId="27" xfId="0" applyNumberFormat="1" applyFont="1" applyFill="1" applyBorder="1" applyAlignment="1">
      <alignment horizontal="center" vertical="center" wrapText="1"/>
    </xf>
    <xf numFmtId="4" fontId="33" fillId="2" borderId="25" xfId="0" applyNumberFormat="1" applyFont="1" applyFill="1" applyBorder="1" applyAlignment="1">
      <alignment horizontal="center" vertical="center" wrapText="1"/>
    </xf>
    <xf numFmtId="4" fontId="33" fillId="2" borderId="51" xfId="0" applyNumberFormat="1" applyFont="1" applyFill="1" applyBorder="1" applyAlignment="1">
      <alignment horizontal="center" vertical="center" wrapText="1"/>
    </xf>
    <xf numFmtId="4" fontId="33" fillId="2" borderId="5" xfId="0" applyNumberFormat="1" applyFont="1" applyFill="1" applyBorder="1" applyAlignment="1">
      <alignment horizontal="center" vertical="center"/>
    </xf>
    <xf numFmtId="4" fontId="33" fillId="2" borderId="55" xfId="0" applyNumberFormat="1" applyFont="1" applyFill="1" applyBorder="1" applyAlignment="1">
      <alignment horizontal="right" vertical="center" wrapText="1"/>
    </xf>
    <xf numFmtId="4" fontId="33" fillId="2" borderId="2" xfId="0" applyNumberFormat="1" applyFont="1" applyFill="1" applyBorder="1" applyAlignment="1">
      <alignment horizontal="center" vertical="center" wrapText="1"/>
    </xf>
    <xf numFmtId="4" fontId="33" fillId="2" borderId="56" xfId="0" applyNumberFormat="1" applyFont="1" applyFill="1" applyBorder="1" applyAlignment="1">
      <alignment horizontal="center" vertical="center" wrapText="1"/>
    </xf>
    <xf numFmtId="4" fontId="33" fillId="2" borderId="16" xfId="0" applyNumberFormat="1" applyFont="1" applyFill="1" applyBorder="1" applyAlignment="1">
      <alignment horizontal="center" vertical="center" wrapText="1"/>
    </xf>
    <xf numFmtId="4" fontId="33" fillId="2" borderId="17" xfId="0" applyNumberFormat="1" applyFont="1" applyFill="1" applyBorder="1" applyAlignment="1">
      <alignment horizontal="center" vertical="center" wrapText="1"/>
    </xf>
    <xf numFmtId="4" fontId="33" fillId="2" borderId="18" xfId="0" applyNumberFormat="1" applyFont="1" applyFill="1" applyBorder="1" applyAlignment="1">
      <alignment horizontal="center" vertical="center" wrapText="1"/>
    </xf>
    <xf numFmtId="4" fontId="33" fillId="2" borderId="26" xfId="0" applyNumberFormat="1" applyFont="1" applyFill="1" applyBorder="1" applyAlignment="1">
      <alignment horizontal="center" vertical="center" wrapText="1"/>
    </xf>
    <xf numFmtId="4" fontId="33" fillId="2" borderId="57" xfId="0" applyNumberFormat="1" applyFont="1" applyFill="1" applyBorder="1" applyAlignment="1">
      <alignment horizontal="center" vertical="center" wrapText="1"/>
    </xf>
    <xf numFmtId="4" fontId="32" fillId="2" borderId="5" xfId="0" applyNumberFormat="1" applyFont="1" applyFill="1" applyBorder="1" applyAlignment="1">
      <alignment horizontal="center" vertical="center"/>
    </xf>
    <xf numFmtId="4" fontId="32" fillId="2" borderId="55" xfId="0" applyNumberFormat="1" applyFont="1" applyFill="1" applyBorder="1" applyAlignment="1">
      <alignment horizontal="right" vertical="center" wrapText="1"/>
    </xf>
    <xf numFmtId="4" fontId="32" fillId="2" borderId="2" xfId="0" applyNumberFormat="1" applyFont="1" applyFill="1" applyBorder="1" applyAlignment="1">
      <alignment horizontal="center" vertical="center" wrapText="1"/>
    </xf>
    <xf numFmtId="4" fontId="32" fillId="2" borderId="56" xfId="0" applyNumberFormat="1" applyFont="1" applyFill="1" applyBorder="1" applyAlignment="1">
      <alignment horizontal="center" vertical="center" wrapText="1"/>
    </xf>
    <xf numFmtId="4" fontId="32" fillId="2" borderId="16" xfId="0" applyNumberFormat="1" applyFont="1" applyFill="1" applyBorder="1" applyAlignment="1">
      <alignment horizontal="center" vertical="center" wrapText="1"/>
    </xf>
    <xf numFmtId="4" fontId="32" fillId="2" borderId="17" xfId="0" applyNumberFormat="1" applyFont="1" applyFill="1" applyBorder="1" applyAlignment="1">
      <alignment horizontal="center" vertical="center" wrapText="1"/>
    </xf>
    <xf numFmtId="4" fontId="32" fillId="2" borderId="18" xfId="0" applyNumberFormat="1" applyFont="1" applyFill="1" applyBorder="1" applyAlignment="1">
      <alignment horizontal="center" vertical="center" wrapText="1"/>
    </xf>
    <xf numFmtId="4" fontId="32" fillId="2" borderId="26" xfId="0" applyNumberFormat="1" applyFont="1" applyFill="1" applyBorder="1" applyAlignment="1">
      <alignment horizontal="center" vertical="center" wrapText="1"/>
    </xf>
    <xf numFmtId="4" fontId="32" fillId="2" borderId="57" xfId="0" applyNumberFormat="1" applyFont="1" applyFill="1" applyBorder="1" applyAlignment="1">
      <alignment horizontal="center" vertical="center" wrapText="1"/>
    </xf>
    <xf numFmtId="4" fontId="33" fillId="2" borderId="58" xfId="0" applyNumberFormat="1" applyFont="1" applyFill="1" applyBorder="1" applyAlignment="1">
      <alignment horizontal="center" vertical="center"/>
    </xf>
    <xf numFmtId="4" fontId="33" fillId="2" borderId="59" xfId="0" applyNumberFormat="1" applyFont="1" applyFill="1" applyBorder="1" applyAlignment="1">
      <alignment horizontal="right" vertical="center" wrapText="1"/>
    </xf>
    <xf numFmtId="4" fontId="33" fillId="2" borderId="3" xfId="0" applyNumberFormat="1" applyFont="1" applyFill="1" applyBorder="1" applyAlignment="1">
      <alignment horizontal="center" vertical="center" wrapText="1"/>
    </xf>
    <xf numFmtId="4" fontId="33" fillId="2" borderId="60" xfId="0" applyNumberFormat="1" applyFont="1" applyFill="1" applyBorder="1" applyAlignment="1">
      <alignment horizontal="center" vertical="center" wrapText="1"/>
    </xf>
    <xf numFmtId="4" fontId="33" fillId="2" borderId="19" xfId="0" applyNumberFormat="1" applyFont="1" applyFill="1" applyBorder="1" applyAlignment="1">
      <alignment horizontal="center" vertical="center" wrapText="1"/>
    </xf>
    <xf numFmtId="4" fontId="33" fillId="2" borderId="20" xfId="0" applyNumberFormat="1" applyFont="1" applyFill="1" applyBorder="1" applyAlignment="1">
      <alignment horizontal="center" vertical="center" wrapText="1"/>
    </xf>
    <xf numFmtId="4" fontId="33" fillId="2" borderId="21" xfId="0" applyNumberFormat="1" applyFont="1" applyFill="1" applyBorder="1" applyAlignment="1">
      <alignment horizontal="center" vertical="center" wrapText="1"/>
    </xf>
    <xf numFmtId="4" fontId="33" fillId="2" borderId="28" xfId="0" applyNumberFormat="1" applyFont="1" applyFill="1" applyBorder="1" applyAlignment="1">
      <alignment horizontal="center" vertical="center" wrapText="1"/>
    </xf>
    <xf numFmtId="4" fontId="33" fillId="2" borderId="61" xfId="0" applyNumberFormat="1" applyFont="1" applyFill="1" applyBorder="1" applyAlignment="1">
      <alignment horizontal="center" vertical="center" wrapText="1"/>
    </xf>
    <xf numFmtId="4" fontId="31" fillId="2" borderId="24" xfId="0" applyNumberFormat="1" applyFont="1" applyFill="1" applyBorder="1" applyAlignment="1">
      <alignment wrapText="1"/>
    </xf>
    <xf numFmtId="4" fontId="33" fillId="2" borderId="55" xfId="0" applyNumberFormat="1" applyFont="1" applyFill="1" applyBorder="1" applyAlignment="1">
      <alignment horizontal="right" wrapText="1"/>
    </xf>
    <xf numFmtId="4" fontId="31" fillId="2" borderId="62" xfId="0" applyNumberFormat="1" applyFont="1" applyFill="1" applyBorder="1" applyAlignment="1" applyProtection="1">
      <alignment horizontal="center" vertical="center" wrapText="1"/>
      <protection hidden="1"/>
    </xf>
    <xf numFmtId="4" fontId="31" fillId="2" borderId="63" xfId="0" applyNumberFormat="1" applyFont="1" applyFill="1" applyBorder="1" applyAlignment="1">
      <alignment horizontal="left" vertical="center" wrapText="1"/>
    </xf>
    <xf numFmtId="165" fontId="31" fillId="2" borderId="62" xfId="0" applyNumberFormat="1" applyFont="1" applyFill="1" applyBorder="1" applyAlignment="1">
      <alignment horizontal="center" vertical="center" wrapText="1"/>
    </xf>
    <xf numFmtId="165" fontId="31" fillId="2" borderId="64" xfId="0" applyNumberFormat="1" applyFont="1" applyFill="1" applyBorder="1" applyAlignment="1">
      <alignment horizontal="center" vertical="center" wrapText="1"/>
    </xf>
    <xf numFmtId="165" fontId="31" fillId="2" borderId="65" xfId="0" applyNumberFormat="1" applyFont="1" applyFill="1" applyBorder="1" applyAlignment="1">
      <alignment horizontal="center" vertical="center" wrapText="1"/>
    </xf>
    <xf numFmtId="165" fontId="31" fillId="2" borderId="66" xfId="0" applyNumberFormat="1" applyFont="1" applyFill="1" applyBorder="1" applyAlignment="1">
      <alignment horizontal="center" vertical="center" wrapText="1"/>
    </xf>
    <xf numFmtId="165" fontId="31" fillId="2" borderId="40" xfId="0" applyNumberFormat="1" applyFont="1" applyFill="1" applyBorder="1" applyAlignment="1">
      <alignment horizontal="center" vertical="center" wrapText="1"/>
    </xf>
    <xf numFmtId="165" fontId="31" fillId="2" borderId="63" xfId="0" applyNumberFormat="1" applyFont="1" applyFill="1" applyBorder="1" applyAlignment="1">
      <alignment horizontal="center" vertical="center" wrapText="1"/>
    </xf>
    <xf numFmtId="165" fontId="31" fillId="2" borderId="67" xfId="0" applyNumberFormat="1" applyFont="1" applyFill="1" applyBorder="1" applyAlignment="1">
      <alignment horizontal="center" vertical="center" wrapText="1"/>
    </xf>
    <xf numFmtId="165" fontId="35" fillId="2" borderId="62" xfId="0" applyNumberFormat="1" applyFont="1" applyFill="1" applyBorder="1" applyAlignment="1">
      <alignment horizontal="center" vertical="center" wrapText="1"/>
    </xf>
    <xf numFmtId="4" fontId="31" fillId="2" borderId="68" xfId="0" applyNumberFormat="1" applyFont="1" applyFill="1" applyBorder="1" applyAlignment="1" applyProtection="1">
      <alignment horizontal="center" vertical="center" wrapText="1"/>
      <protection hidden="1"/>
    </xf>
    <xf numFmtId="4" fontId="31" fillId="2" borderId="68" xfId="0" applyNumberFormat="1" applyFont="1" applyFill="1" applyBorder="1" applyAlignment="1">
      <alignment horizontal="center" vertical="center" wrapText="1"/>
    </xf>
    <xf numFmtId="4" fontId="31" fillId="2" borderId="69" xfId="0" applyNumberFormat="1" applyFont="1" applyFill="1" applyBorder="1" applyAlignment="1">
      <alignment horizontal="center" vertical="center" wrapText="1"/>
    </xf>
    <xf numFmtId="4" fontId="31" fillId="2" borderId="70" xfId="0" applyNumberFormat="1" applyFont="1" applyFill="1" applyBorder="1" applyAlignment="1">
      <alignment horizontal="center" vertical="center" wrapText="1"/>
    </xf>
    <xf numFmtId="4" fontId="31" fillId="2" borderId="71" xfId="0" applyNumberFormat="1" applyFont="1" applyFill="1" applyBorder="1" applyAlignment="1">
      <alignment horizontal="center" vertical="center" wrapText="1"/>
    </xf>
    <xf numFmtId="4" fontId="31" fillId="2" borderId="72" xfId="0" applyNumberFormat="1" applyFont="1" applyFill="1" applyBorder="1" applyAlignment="1">
      <alignment horizontal="center" vertical="center" wrapText="1"/>
    </xf>
    <xf numFmtId="4" fontId="31" fillId="2" borderId="73" xfId="0" applyNumberFormat="1" applyFont="1" applyFill="1" applyBorder="1" applyAlignment="1">
      <alignment horizontal="center" vertical="center" wrapText="1"/>
    </xf>
    <xf numFmtId="4" fontId="31" fillId="2" borderId="74" xfId="0" applyNumberFormat="1" applyFont="1" applyFill="1" applyBorder="1" applyAlignment="1">
      <alignment horizontal="center" vertical="center" wrapText="1"/>
    </xf>
    <xf numFmtId="4" fontId="35" fillId="2" borderId="68" xfId="0" applyNumberFormat="1" applyFont="1" applyFill="1" applyBorder="1" applyAlignment="1">
      <alignment horizontal="center" vertical="center" wrapText="1"/>
    </xf>
    <xf numFmtId="4" fontId="35" fillId="2" borderId="4" xfId="0" applyNumberFormat="1" applyFont="1" applyFill="1" applyBorder="1" applyAlignment="1" applyProtection="1">
      <alignment horizontal="center" vertical="center" wrapText="1"/>
      <protection hidden="1"/>
    </xf>
    <xf numFmtId="4" fontId="31" fillId="2" borderId="53" xfId="0" applyNumberFormat="1" applyFont="1" applyFill="1" applyBorder="1" applyAlignment="1">
      <alignment horizontal="left" vertical="center" wrapText="1"/>
    </xf>
    <xf numFmtId="4" fontId="35" fillId="2" borderId="4" xfId="0" applyNumberFormat="1" applyFont="1" applyFill="1" applyBorder="1" applyAlignment="1">
      <alignment horizontal="center" vertical="center" wrapText="1"/>
    </xf>
    <xf numFmtId="4" fontId="10" fillId="2" borderId="2" xfId="0" applyNumberFormat="1" applyFont="1" applyFill="1" applyBorder="1" applyAlignment="1" applyProtection="1">
      <alignment horizontal="center" vertical="center" wrapText="1"/>
      <protection hidden="1"/>
    </xf>
    <xf numFmtId="4" fontId="10" fillId="2" borderId="26" xfId="0" applyNumberFormat="1" applyFont="1" applyFill="1" applyBorder="1" applyAlignment="1">
      <alignment horizontal="right" vertical="center" wrapText="1"/>
    </xf>
    <xf numFmtId="4" fontId="10" fillId="2" borderId="2"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16" xfId="0" applyNumberFormat="1" applyFont="1" applyFill="1" applyBorder="1" applyAlignment="1">
      <alignment horizontal="center" vertical="center" wrapText="1"/>
    </xf>
    <xf numFmtId="4" fontId="10" fillId="2" borderId="17" xfId="0" applyNumberFormat="1" applyFont="1" applyFill="1" applyBorder="1" applyAlignment="1">
      <alignment horizontal="center" vertical="center" wrapText="1"/>
    </xf>
    <xf numFmtId="4" fontId="10" fillId="2" borderId="18" xfId="0" applyNumberFormat="1" applyFont="1" applyFill="1" applyBorder="1" applyAlignment="1">
      <alignment horizontal="center" vertical="center" wrapText="1"/>
    </xf>
    <xf numFmtId="4" fontId="10" fillId="2" borderId="26"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28" xfId="0" applyNumberFormat="1" applyFont="1" applyFill="1" applyBorder="1" applyAlignment="1">
      <alignment horizontal="right" vertical="center" wrapText="1"/>
    </xf>
    <xf numFmtId="4" fontId="10" fillId="2" borderId="3"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61" xfId="0" applyNumberFormat="1" applyFont="1" applyFill="1" applyBorder="1" applyAlignment="1">
      <alignment horizontal="center" vertical="center" wrapText="1"/>
    </xf>
    <xf numFmtId="4" fontId="10" fillId="2" borderId="75" xfId="0" applyNumberFormat="1" applyFont="1" applyFill="1" applyBorder="1" applyAlignment="1">
      <alignment horizontal="right"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81" xfId="0" applyNumberFormat="1" applyFont="1" applyFill="1" applyBorder="1" applyAlignment="1">
      <alignment horizontal="center" vertical="center" wrapText="1"/>
    </xf>
    <xf numFmtId="4" fontId="31" fillId="2" borderId="42" xfId="0" applyNumberFormat="1" applyFont="1" applyFill="1" applyBorder="1" applyAlignment="1" applyProtection="1">
      <alignment horizontal="center" vertical="center"/>
      <protection hidden="1"/>
    </xf>
    <xf numFmtId="4" fontId="31" fillId="2" borderId="44" xfId="0" applyNumberFormat="1" applyFont="1" applyFill="1" applyBorder="1" applyAlignment="1" applyProtection="1">
      <alignment horizontal="center" vertical="center"/>
      <protection hidden="1"/>
    </xf>
    <xf numFmtId="4" fontId="31" fillId="2" borderId="45" xfId="0" applyNumberFormat="1" applyFont="1" applyFill="1" applyBorder="1" applyAlignment="1" applyProtection="1">
      <alignment horizontal="center" vertical="center"/>
      <protection hidden="1"/>
    </xf>
    <xf numFmtId="4" fontId="31" fillId="2" borderId="46" xfId="0" applyNumberFormat="1" applyFont="1" applyFill="1" applyBorder="1" applyAlignment="1" applyProtection="1">
      <alignment horizontal="center" vertical="center"/>
      <protection hidden="1"/>
    </xf>
    <xf numFmtId="4" fontId="31" fillId="2" borderId="47" xfId="0" applyNumberFormat="1" applyFont="1" applyFill="1" applyBorder="1" applyAlignment="1" applyProtection="1">
      <alignment horizontal="center" vertical="center"/>
      <protection hidden="1"/>
    </xf>
    <xf numFmtId="4" fontId="31" fillId="2" borderId="43" xfId="0" applyNumberFormat="1" applyFont="1" applyFill="1" applyBorder="1" applyAlignment="1" applyProtection="1">
      <alignment horizontal="center" vertical="center"/>
      <protection hidden="1"/>
    </xf>
    <xf numFmtId="4" fontId="31" fillId="2" borderId="48" xfId="0" applyNumberFormat="1" applyFont="1" applyFill="1" applyBorder="1" applyAlignment="1" applyProtection="1">
      <alignment horizontal="center" vertical="center"/>
      <protection hidden="1"/>
    </xf>
    <xf numFmtId="4" fontId="31" fillId="0" borderId="35" xfId="0" applyNumberFormat="1" applyFont="1" applyBorder="1" applyAlignment="1">
      <alignment horizontal="center" vertical="center" wrapText="1"/>
    </xf>
    <xf numFmtId="4" fontId="31" fillId="0" borderId="36" xfId="0" applyNumberFormat="1" applyFont="1" applyBorder="1" applyAlignment="1">
      <alignment horizontal="center" vertical="center" wrapText="1"/>
    </xf>
    <xf numFmtId="4" fontId="31" fillId="0" borderId="27" xfId="0" applyNumberFormat="1" applyFont="1" applyBorder="1" applyAlignment="1">
      <alignment horizontal="center" vertical="center" wrapText="1"/>
    </xf>
    <xf numFmtId="4" fontId="31" fillId="0" borderId="5" xfId="0" applyNumberFormat="1" applyFont="1" applyBorder="1" applyAlignment="1">
      <alignment horizontal="center" vertical="center" wrapText="1"/>
    </xf>
    <xf numFmtId="4" fontId="31" fillId="2" borderId="4" xfId="0" applyNumberFormat="1" applyFont="1" applyFill="1" applyBorder="1" applyAlignment="1" applyProtection="1">
      <alignment horizontal="center" vertical="center"/>
      <protection hidden="1"/>
    </xf>
    <xf numFmtId="4" fontId="31" fillId="2" borderId="53" xfId="0" applyNumberFormat="1" applyFont="1" applyFill="1" applyBorder="1" applyAlignment="1">
      <alignment horizontal="left" wrapText="1"/>
    </xf>
    <xf numFmtId="4" fontId="10" fillId="0" borderId="16"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0" fillId="0" borderId="26" xfId="0" applyNumberFormat="1" applyFont="1" applyBorder="1" applyAlignment="1">
      <alignment horizontal="center" vertical="center" wrapText="1"/>
    </xf>
    <xf numFmtId="4" fontId="10" fillId="0" borderId="18"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55" xfId="0" applyNumberFormat="1" applyFont="1" applyBorder="1" applyAlignment="1">
      <alignment horizontal="center" vertical="center" wrapText="1"/>
    </xf>
    <xf numFmtId="4" fontId="10" fillId="4" borderId="17" xfId="0" applyNumberFormat="1" applyFont="1" applyFill="1" applyBorder="1" applyAlignment="1">
      <alignment horizontal="center" vertical="center" wrapText="1"/>
    </xf>
    <xf numFmtId="4" fontId="10" fillId="4" borderId="18" xfId="0" applyNumberFormat="1" applyFont="1" applyFill="1" applyBorder="1" applyAlignment="1">
      <alignment horizontal="center" vertical="center" wrapText="1"/>
    </xf>
    <xf numFmtId="4" fontId="10" fillId="4" borderId="16" xfId="0" applyNumberFormat="1" applyFont="1" applyFill="1" applyBorder="1" applyAlignment="1">
      <alignment horizontal="center" vertical="center" wrapText="1"/>
    </xf>
    <xf numFmtId="4" fontId="10" fillId="0" borderId="57" xfId="0" applyNumberFormat="1" applyFont="1" applyBorder="1" applyAlignment="1">
      <alignment horizontal="center" vertical="center" wrapText="1"/>
    </xf>
    <xf numFmtId="4" fontId="10" fillId="4" borderId="26" xfId="0" applyNumberFormat="1" applyFont="1" applyFill="1" applyBorder="1" applyAlignment="1">
      <alignment horizontal="center" vertical="center" wrapText="1"/>
    </xf>
    <xf numFmtId="4" fontId="33" fillId="2" borderId="28" xfId="0" applyNumberFormat="1" applyFont="1" applyFill="1" applyBorder="1" applyAlignment="1">
      <alignment horizontal="right" wrapText="1"/>
    </xf>
    <xf numFmtId="4" fontId="33" fillId="2" borderId="61" xfId="0" applyNumberFormat="1" applyFont="1" applyFill="1" applyBorder="1" applyAlignment="1">
      <alignment horizontal="right" wrapText="1"/>
    </xf>
    <xf numFmtId="4" fontId="31" fillId="4" borderId="13" xfId="0" applyNumberFormat="1" applyFont="1" applyFill="1" applyBorder="1" applyAlignment="1">
      <alignment horizontal="center" vertical="center" wrapText="1"/>
    </xf>
    <xf numFmtId="4" fontId="31" fillId="4" borderId="14" xfId="0" applyNumberFormat="1" applyFont="1" applyFill="1" applyBorder="1" applyAlignment="1">
      <alignment horizontal="center" vertical="center" wrapText="1"/>
    </xf>
    <xf numFmtId="4" fontId="31" fillId="4" borderId="15" xfId="0" applyNumberFormat="1" applyFont="1" applyFill="1" applyBorder="1" applyAlignment="1">
      <alignment horizontal="center" vertical="center" wrapText="1"/>
    </xf>
    <xf numFmtId="4" fontId="31" fillId="4" borderId="53" xfId="0" applyNumberFormat="1" applyFont="1" applyFill="1" applyBorder="1" applyAlignment="1">
      <alignment horizontal="center" vertical="center" wrapText="1"/>
    </xf>
    <xf numFmtId="4" fontId="31" fillId="0" borderId="54" xfId="0" applyNumberFormat="1" applyFont="1" applyBorder="1" applyAlignment="1">
      <alignment horizontal="center" vertical="center" wrapText="1"/>
    </xf>
    <xf numFmtId="4" fontId="31" fillId="4" borderId="4" xfId="0" applyNumberFormat="1" applyFont="1" applyFill="1" applyBorder="1" applyAlignment="1">
      <alignment horizontal="center" vertical="center" wrapText="1"/>
    </xf>
    <xf numFmtId="4" fontId="33" fillId="2" borderId="2" xfId="0" applyNumberFormat="1" applyFont="1" applyFill="1" applyBorder="1" applyAlignment="1">
      <alignment horizontal="center" vertical="center"/>
    </xf>
    <xf numFmtId="4" fontId="32" fillId="2" borderId="26" xfId="0" applyNumberFormat="1" applyFont="1" applyFill="1" applyBorder="1" applyAlignment="1">
      <alignment horizontal="right" wrapText="1"/>
    </xf>
    <xf numFmtId="4" fontId="9" fillId="2" borderId="2" xfId="0" applyNumberFormat="1" applyFont="1" applyFill="1" applyBorder="1" applyAlignment="1">
      <alignment horizontal="center" vertical="center" wrapText="1"/>
    </xf>
    <xf numFmtId="4" fontId="9" fillId="2" borderId="56" xfId="0" applyNumberFormat="1" applyFont="1" applyFill="1" applyBorder="1" applyAlignment="1">
      <alignment horizontal="center" vertical="center" wrapText="1"/>
    </xf>
    <xf numFmtId="4" fontId="9" fillId="0" borderId="26" xfId="0" applyNumberFormat="1"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18" xfId="0" applyNumberFormat="1" applyFont="1" applyBorder="1" applyAlignment="1">
      <alignment horizontal="center" vertical="center" wrapText="1"/>
    </xf>
    <xf numFmtId="4" fontId="9" fillId="0" borderId="16" xfId="0" applyNumberFormat="1" applyFont="1" applyBorder="1" applyAlignment="1">
      <alignment horizontal="center" vertical="center" wrapText="1"/>
    </xf>
    <xf numFmtId="4" fontId="9" fillId="0" borderId="57"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32" fillId="2" borderId="2" xfId="0" applyNumberFormat="1" applyFont="1" applyFill="1" applyBorder="1" applyAlignment="1">
      <alignment horizontal="center" vertical="center"/>
    </xf>
    <xf numFmtId="4" fontId="32" fillId="2" borderId="28" xfId="0" applyNumberFormat="1" applyFont="1" applyFill="1" applyBorder="1" applyAlignment="1">
      <alignment horizontal="right" wrapText="1"/>
    </xf>
    <xf numFmtId="4" fontId="17" fillId="2" borderId="53" xfId="0" applyNumberFormat="1" applyFont="1" applyFill="1" applyBorder="1" applyAlignment="1">
      <alignment horizontal="left" wrapText="1"/>
    </xf>
    <xf numFmtId="4" fontId="17" fillId="2" borderId="4" xfId="0" applyNumberFormat="1" applyFont="1" applyFill="1" applyBorder="1" applyAlignment="1">
      <alignment horizontal="center" vertical="center" wrapText="1"/>
    </xf>
    <xf numFmtId="4" fontId="17" fillId="2" borderId="52" xfId="0" applyNumberFormat="1" applyFont="1" applyFill="1" applyBorder="1" applyAlignment="1">
      <alignment horizontal="center" vertical="center" wrapText="1"/>
    </xf>
    <xf numFmtId="4" fontId="17" fillId="2" borderId="13" xfId="0" applyNumberFormat="1" applyFont="1" applyFill="1" applyBorder="1" applyAlignment="1">
      <alignment horizontal="center" vertical="center" wrapText="1"/>
    </xf>
    <xf numFmtId="4" fontId="17" fillId="2" borderId="14" xfId="0" applyNumberFormat="1" applyFont="1" applyFill="1" applyBorder="1" applyAlignment="1">
      <alignment horizontal="center" vertical="center" wrapText="1"/>
    </xf>
    <xf numFmtId="4" fontId="17" fillId="2" borderId="15"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9" fillId="4" borderId="16" xfId="0" applyNumberFormat="1" applyFont="1" applyFill="1" applyBorder="1" applyAlignment="1">
      <alignment horizontal="center" vertical="center" wrapText="1"/>
    </xf>
    <xf numFmtId="4" fontId="9" fillId="2" borderId="17" xfId="0" applyNumberFormat="1" applyFont="1" applyFill="1" applyBorder="1" applyAlignment="1">
      <alignment horizontal="center" vertical="center" wrapText="1"/>
    </xf>
    <xf numFmtId="4" fontId="9" fillId="2" borderId="18" xfId="0" applyNumberFormat="1" applyFont="1" applyFill="1" applyBorder="1" applyAlignment="1">
      <alignment horizontal="center" vertical="center" wrapText="1"/>
    </xf>
    <xf numFmtId="4" fontId="9" fillId="2" borderId="16" xfId="0" applyNumberFormat="1" applyFont="1" applyFill="1" applyBorder="1" applyAlignment="1">
      <alignment horizontal="center" vertical="center" wrapText="1"/>
    </xf>
    <xf numFmtId="4" fontId="9" fillId="2" borderId="26" xfId="0" applyNumberFormat="1" applyFont="1" applyFill="1" applyBorder="1" applyAlignment="1">
      <alignment horizontal="center" vertical="center" wrapText="1"/>
    </xf>
    <xf numFmtId="4" fontId="9" fillId="2" borderId="57" xfId="0" applyNumberFormat="1" applyFont="1" applyFill="1" applyBorder="1" applyAlignment="1">
      <alignment horizontal="center" vertical="center" wrapText="1"/>
    </xf>
    <xf numFmtId="4" fontId="9" fillId="4" borderId="18" xfId="0" applyNumberFormat="1" applyFont="1" applyFill="1" applyBorder="1" applyAlignment="1">
      <alignment horizontal="center" vertical="center" wrapText="1"/>
    </xf>
    <xf numFmtId="4" fontId="9" fillId="4" borderId="2" xfId="0" applyNumberFormat="1" applyFont="1" applyFill="1" applyBorder="1" applyAlignment="1">
      <alignment horizontal="center" vertical="center" wrapText="1"/>
    </xf>
    <xf numFmtId="4" fontId="9" fillId="4" borderId="17" xfId="0" applyNumberFormat="1" applyFont="1" applyFill="1" applyBorder="1" applyAlignment="1">
      <alignment horizontal="center" vertical="center" wrapText="1"/>
    </xf>
    <xf numFmtId="4" fontId="9" fillId="4" borderId="26" xfId="0" applyNumberFormat="1" applyFont="1" applyFill="1" applyBorder="1" applyAlignment="1">
      <alignment horizontal="center" vertical="center" wrapText="1"/>
    </xf>
    <xf numFmtId="4" fontId="9" fillId="4" borderId="57"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xf>
    <xf numFmtId="4" fontId="9" fillId="4" borderId="20" xfId="0" applyNumberFormat="1" applyFont="1" applyFill="1" applyBorder="1" applyAlignment="1">
      <alignment horizontal="center" vertical="center" wrapText="1"/>
    </xf>
    <xf numFmtId="4" fontId="9" fillId="4" borderId="21" xfId="0" applyNumberFormat="1" applyFont="1" applyFill="1" applyBorder="1" applyAlignment="1">
      <alignment horizontal="center" vertical="center" wrapText="1"/>
    </xf>
    <xf numFmtId="4" fontId="9" fillId="4" borderId="19" xfId="0" applyNumberFormat="1" applyFont="1" applyFill="1" applyBorder="1" applyAlignment="1">
      <alignment horizontal="center" vertical="center" wrapText="1"/>
    </xf>
    <xf numFmtId="4" fontId="9" fillId="4" borderId="28" xfId="0" applyNumberFormat="1" applyFont="1" applyFill="1" applyBorder="1" applyAlignment="1">
      <alignment horizontal="center" vertical="center" wrapText="1"/>
    </xf>
    <xf numFmtId="4" fontId="9" fillId="4" borderId="61" xfId="0" applyNumberFormat="1" applyFont="1" applyFill="1" applyBorder="1" applyAlignment="1">
      <alignment horizontal="center" vertical="center" wrapText="1"/>
    </xf>
    <xf numFmtId="4" fontId="9" fillId="4" borderId="3"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4" fontId="9" fillId="2" borderId="60"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7" xfId="0" applyNumberFormat="1" applyFont="1" applyBorder="1" applyAlignment="1">
      <alignment horizontal="center" vertical="center" wrapText="1"/>
    </xf>
    <xf numFmtId="4" fontId="32" fillId="0" borderId="18" xfId="0" applyNumberFormat="1" applyFont="1" applyBorder="1" applyAlignment="1">
      <alignment horizontal="center" vertical="center" wrapText="1"/>
    </xf>
    <xf numFmtId="4" fontId="32" fillId="0" borderId="26" xfId="0" applyNumberFormat="1" applyFont="1" applyBorder="1" applyAlignment="1">
      <alignment horizontal="center" vertical="center" wrapText="1"/>
    </xf>
    <xf numFmtId="4" fontId="32" fillId="0" borderId="57"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3" fillId="2" borderId="3" xfId="0" applyNumberFormat="1" applyFont="1" applyFill="1" applyBorder="1" applyAlignment="1">
      <alignment horizontal="center" vertical="center"/>
    </xf>
    <xf numFmtId="4" fontId="32" fillId="2" borderId="60" xfId="0" applyNumberFormat="1" applyFont="1" applyFill="1" applyBorder="1" applyAlignment="1">
      <alignment horizontal="center" vertical="center" wrapText="1"/>
    </xf>
    <xf numFmtId="4" fontId="32" fillId="0" borderId="19" xfId="0" applyNumberFormat="1" applyFont="1" applyBorder="1" applyAlignment="1">
      <alignment horizontal="center" vertical="center" wrapText="1"/>
    </xf>
    <xf numFmtId="4" fontId="32" fillId="0" borderId="20" xfId="0" applyNumberFormat="1" applyFont="1" applyBorder="1" applyAlignment="1">
      <alignment horizontal="center" vertical="center" wrapText="1"/>
    </xf>
    <xf numFmtId="4" fontId="32" fillId="0" borderId="21"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32" fillId="0" borderId="61"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4" fontId="32" fillId="4" borderId="57" xfId="0" applyNumberFormat="1" applyFont="1" applyFill="1" applyBorder="1" applyAlignment="1">
      <alignment horizontal="center" vertical="center" wrapText="1"/>
    </xf>
    <xf numFmtId="4" fontId="33" fillId="0" borderId="16" xfId="0" applyNumberFormat="1" applyFont="1" applyBorder="1" applyAlignment="1">
      <alignment horizontal="center" vertical="center" wrapText="1"/>
    </xf>
    <xf numFmtId="4" fontId="33" fillId="0" borderId="17" xfId="0" applyNumberFormat="1" applyFont="1" applyBorder="1" applyAlignment="1">
      <alignment horizontal="center" vertical="center" wrapText="1"/>
    </xf>
    <xf numFmtId="4" fontId="33" fillId="0" borderId="18" xfId="0" applyNumberFormat="1" applyFont="1" applyBorder="1" applyAlignment="1">
      <alignment horizontal="center" vertical="center" wrapText="1"/>
    </xf>
    <xf numFmtId="4" fontId="33" fillId="0" borderId="26" xfId="0" applyNumberFormat="1" applyFont="1" applyBorder="1" applyAlignment="1">
      <alignment horizontal="center" vertical="center" wrapText="1"/>
    </xf>
    <xf numFmtId="4" fontId="33" fillId="4" borderId="57" xfId="0" applyNumberFormat="1" applyFont="1" applyFill="1" applyBorder="1" applyAlignment="1">
      <alignment horizontal="center" vertical="center" wrapText="1"/>
    </xf>
    <xf numFmtId="4" fontId="33" fillId="0" borderId="2" xfId="0" applyNumberFormat="1" applyFont="1" applyBorder="1" applyAlignment="1">
      <alignment horizontal="center" vertical="center" wrapText="1"/>
    </xf>
    <xf numFmtId="4" fontId="33" fillId="2" borderId="26" xfId="0" applyNumberFormat="1" applyFont="1" applyFill="1" applyBorder="1" applyAlignment="1">
      <alignment horizontal="right" wrapText="1"/>
    </xf>
    <xf numFmtId="4" fontId="33" fillId="2" borderId="6" xfId="0" applyNumberFormat="1" applyFont="1" applyFill="1" applyBorder="1" applyAlignment="1">
      <alignment horizontal="center" vertical="center"/>
    </xf>
    <xf numFmtId="4" fontId="33" fillId="2" borderId="29" xfId="0" applyNumberFormat="1" applyFont="1" applyFill="1" applyBorder="1" applyAlignment="1">
      <alignment horizontal="right" wrapText="1"/>
    </xf>
    <xf numFmtId="4" fontId="33" fillId="2" borderId="6" xfId="0" applyNumberFormat="1" applyFont="1" applyFill="1" applyBorder="1" applyAlignment="1">
      <alignment horizontal="center" vertical="center" wrapText="1"/>
    </xf>
    <xf numFmtId="4" fontId="33" fillId="2" borderId="82" xfId="0" applyNumberFormat="1" applyFont="1" applyFill="1" applyBorder="1" applyAlignment="1">
      <alignment horizontal="center" vertical="center" wrapText="1"/>
    </xf>
    <xf numFmtId="4" fontId="33" fillId="0" borderId="37" xfId="0" applyNumberFormat="1" applyFont="1" applyBorder="1" applyAlignment="1">
      <alignment horizontal="center" vertical="center" wrapText="1"/>
    </xf>
    <xf numFmtId="4" fontId="33" fillId="0" borderId="30" xfId="0" applyNumberFormat="1" applyFont="1" applyBorder="1" applyAlignment="1">
      <alignment horizontal="center" vertical="center" wrapText="1"/>
    </xf>
    <xf numFmtId="4" fontId="33" fillId="0" borderId="31" xfId="0" applyNumberFormat="1" applyFont="1" applyBorder="1" applyAlignment="1">
      <alignment horizontal="center" vertical="center" wrapText="1"/>
    </xf>
    <xf numFmtId="4" fontId="33" fillId="0" borderId="29" xfId="0" applyNumberFormat="1" applyFont="1" applyBorder="1" applyAlignment="1">
      <alignment horizontal="center" vertical="center" wrapText="1"/>
    </xf>
    <xf numFmtId="4" fontId="33" fillId="0" borderId="83"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4" fontId="31" fillId="2" borderId="3" xfId="0" applyNumberFormat="1" applyFont="1" applyFill="1" applyBorder="1" applyAlignment="1" applyProtection="1">
      <alignment horizontal="center" vertical="center"/>
      <protection hidden="1"/>
    </xf>
    <xf numFmtId="4" fontId="31" fillId="2" borderId="28" xfId="0" applyNumberFormat="1" applyFont="1" applyFill="1" applyBorder="1" applyAlignment="1">
      <alignment horizontal="left" wrapText="1"/>
    </xf>
    <xf numFmtId="4" fontId="31" fillId="2" borderId="3" xfId="0" applyNumberFormat="1" applyFont="1" applyFill="1" applyBorder="1" applyAlignment="1">
      <alignment horizontal="center" vertical="center" wrapText="1"/>
    </xf>
    <xf numFmtId="4" fontId="31" fillId="2" borderId="60" xfId="0" applyNumberFormat="1" applyFont="1" applyFill="1" applyBorder="1" applyAlignment="1">
      <alignment horizontal="center" vertical="center" wrapText="1"/>
    </xf>
    <xf numFmtId="4" fontId="31" fillId="0" borderId="19" xfId="0" applyNumberFormat="1" applyFont="1" applyBorder="1" applyAlignment="1">
      <alignment horizontal="center" vertical="center" wrapText="1"/>
    </xf>
    <xf numFmtId="4" fontId="31" fillId="0" borderId="20" xfId="0" applyNumberFormat="1" applyFont="1" applyBorder="1" applyAlignment="1">
      <alignment horizontal="center" vertical="center" wrapText="1"/>
    </xf>
    <xf numFmtId="4" fontId="31" fillId="0" borderId="21" xfId="0" applyNumberFormat="1" applyFont="1" applyBorder="1" applyAlignment="1">
      <alignment horizontal="center" vertical="center" wrapText="1"/>
    </xf>
    <xf numFmtId="4" fontId="31" fillId="0" borderId="28" xfId="0" applyNumberFormat="1" applyFont="1" applyBorder="1" applyAlignment="1">
      <alignment horizontal="center" vertical="center" wrapText="1"/>
    </xf>
    <xf numFmtId="4" fontId="31" fillId="0" borderId="61"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0" fontId="29" fillId="0" borderId="0" xfId="0" applyFont="1" applyAlignment="1">
      <alignment wrapText="1"/>
    </xf>
    <xf numFmtId="4" fontId="10" fillId="2" borderId="5" xfId="0" applyNumberFormat="1" applyFont="1" applyFill="1" applyBorder="1" applyAlignment="1" applyProtection="1">
      <alignment horizontal="center" vertical="center"/>
      <protection hidden="1"/>
    </xf>
    <xf numFmtId="4" fontId="10" fillId="2" borderId="25" xfId="0" applyNumberFormat="1" applyFont="1" applyFill="1" applyBorder="1" applyAlignment="1">
      <alignment horizontal="right" vertical="center" wrapText="1"/>
    </xf>
    <xf numFmtId="4" fontId="10" fillId="2" borderId="5" xfId="0" applyNumberFormat="1" applyFont="1" applyFill="1" applyBorder="1" applyAlignment="1">
      <alignment horizontal="center" vertical="center" wrapText="1"/>
    </xf>
    <xf numFmtId="4" fontId="10" fillId="2" borderId="50" xfId="0" applyNumberFormat="1" applyFont="1" applyFill="1" applyBorder="1" applyAlignment="1">
      <alignment horizontal="center" vertical="center" wrapText="1"/>
    </xf>
    <xf numFmtId="4" fontId="10" fillId="0" borderId="35" xfId="0" applyNumberFormat="1" applyFont="1" applyBorder="1" applyAlignment="1">
      <alignment horizontal="center" vertical="center" wrapText="1"/>
    </xf>
    <xf numFmtId="4" fontId="10" fillId="0" borderId="36" xfId="0" applyNumberFormat="1" applyFont="1" applyBorder="1" applyAlignment="1">
      <alignment horizontal="center" vertical="center" wrapText="1"/>
    </xf>
    <xf numFmtId="4" fontId="10" fillId="0" borderId="27" xfId="0" applyNumberFormat="1" applyFont="1" applyBorder="1" applyAlignment="1">
      <alignment horizontal="center" vertical="center" wrapText="1"/>
    </xf>
    <xf numFmtId="4" fontId="10" fillId="0" borderId="25" xfId="0" applyNumberFormat="1" applyFont="1" applyBorder="1" applyAlignment="1">
      <alignment horizontal="center" vertical="center" wrapText="1"/>
    </xf>
    <xf numFmtId="4" fontId="10" fillId="0" borderId="51"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9" fillId="2" borderId="5" xfId="0" applyNumberFormat="1" applyFont="1" applyFill="1" applyBorder="1" applyAlignment="1" applyProtection="1">
      <alignment horizontal="center" vertical="center"/>
      <protection hidden="1"/>
    </xf>
    <xf numFmtId="4" fontId="9" fillId="2" borderId="25" xfId="0" applyNumberFormat="1" applyFont="1" applyFill="1" applyBorder="1" applyAlignment="1">
      <alignment horizontal="right" vertical="center" wrapText="1"/>
    </xf>
    <xf numFmtId="4" fontId="10" fillId="2" borderId="2" xfId="0" applyNumberFormat="1" applyFont="1" applyFill="1" applyBorder="1" applyAlignment="1">
      <alignment horizontal="center" vertical="center"/>
    </xf>
    <xf numFmtId="4" fontId="10" fillId="2" borderId="26" xfId="0" applyNumberFormat="1" applyFont="1" applyFill="1" applyBorder="1" applyAlignment="1">
      <alignment horizontal="right" wrapText="1"/>
    </xf>
    <xf numFmtId="4" fontId="10" fillId="2" borderId="3" xfId="0" applyNumberFormat="1" applyFont="1" applyFill="1" applyBorder="1" applyAlignment="1">
      <alignment horizontal="center" vertical="center"/>
    </xf>
    <xf numFmtId="4" fontId="10" fillId="2" borderId="28" xfId="0" applyNumberFormat="1" applyFont="1" applyFill="1" applyBorder="1" applyAlignment="1">
      <alignment horizontal="right" wrapText="1"/>
    </xf>
    <xf numFmtId="4" fontId="10" fillId="2" borderId="58" xfId="0" applyNumberFormat="1" applyFont="1" applyFill="1" applyBorder="1" applyAlignment="1">
      <alignment horizontal="center" vertical="center" wrapText="1"/>
    </xf>
    <xf numFmtId="4" fontId="10" fillId="0" borderId="6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0" fillId="0" borderId="20" xfId="0" applyNumberFormat="1" applyFont="1" applyBorder="1" applyAlignment="1">
      <alignment horizontal="center" vertical="center" wrapText="1"/>
    </xf>
    <xf numFmtId="4" fontId="10" fillId="0" borderId="21" xfId="0" applyNumberFormat="1" applyFont="1" applyBorder="1" applyAlignment="1">
      <alignment horizontal="center" vertical="center" wrapText="1"/>
    </xf>
    <xf numFmtId="4" fontId="10" fillId="0" borderId="28"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165" fontId="31" fillId="2" borderId="42" xfId="0" applyNumberFormat="1" applyFont="1" applyFill="1" applyBorder="1" applyAlignment="1" applyProtection="1">
      <alignment horizontal="center" vertical="center"/>
      <protection hidden="1"/>
    </xf>
    <xf numFmtId="4" fontId="31" fillId="2" borderId="55" xfId="0" applyNumberFormat="1" applyFont="1" applyFill="1" applyBorder="1" applyAlignment="1">
      <alignment horizontal="left" vertical="center" wrapText="1"/>
    </xf>
    <xf numFmtId="165" fontId="31" fillId="2" borderId="2" xfId="0" applyNumberFormat="1" applyFont="1" applyFill="1" applyBorder="1" applyAlignment="1">
      <alignment horizontal="center" vertical="center" wrapText="1"/>
    </xf>
    <xf numFmtId="4" fontId="31" fillId="2" borderId="56" xfId="0" applyNumberFormat="1" applyFont="1" applyFill="1" applyBorder="1" applyAlignment="1">
      <alignment horizontal="center" vertical="center" wrapText="1"/>
    </xf>
    <xf numFmtId="4" fontId="31" fillId="2" borderId="16" xfId="0" applyNumberFormat="1" applyFont="1" applyFill="1" applyBorder="1" applyAlignment="1">
      <alignment horizontal="center" vertical="center" wrapText="1"/>
    </xf>
    <xf numFmtId="4" fontId="31" fillId="2" borderId="17" xfId="0" applyNumberFormat="1" applyFont="1" applyFill="1" applyBorder="1" applyAlignment="1">
      <alignment horizontal="center" vertical="center" wrapText="1"/>
    </xf>
    <xf numFmtId="4" fontId="31" fillId="2" borderId="18" xfId="0" applyNumberFormat="1" applyFont="1" applyFill="1" applyBorder="1" applyAlignment="1">
      <alignment horizontal="center" vertical="center" wrapText="1"/>
    </xf>
    <xf numFmtId="4" fontId="31" fillId="2" borderId="2" xfId="0" applyNumberFormat="1" applyFont="1" applyFill="1" applyBorder="1" applyAlignment="1">
      <alignment horizontal="center" vertical="center" wrapText="1"/>
    </xf>
    <xf numFmtId="4" fontId="31" fillId="2" borderId="26" xfId="0" applyNumberFormat="1" applyFont="1" applyFill="1" applyBorder="1" applyAlignment="1">
      <alignment horizontal="center" vertical="center" wrapText="1"/>
    </xf>
    <xf numFmtId="4" fontId="31" fillId="2" borderId="57" xfId="0" applyNumberFormat="1" applyFont="1" applyFill="1" applyBorder="1" applyAlignment="1">
      <alignment horizontal="center" vertical="center" wrapText="1"/>
    </xf>
    <xf numFmtId="165" fontId="10" fillId="0" borderId="2" xfId="0" applyNumberFormat="1" applyFont="1" applyBorder="1" applyAlignment="1">
      <alignment horizontal="center" vertical="center" wrapText="1"/>
    </xf>
    <xf numFmtId="4" fontId="17" fillId="2" borderId="4" xfId="0" applyNumberFormat="1" applyFont="1" applyFill="1" applyBorder="1" applyAlignment="1" applyProtection="1">
      <alignment horizontal="center" vertical="center"/>
      <protection hidden="1"/>
    </xf>
    <xf numFmtId="165" fontId="31" fillId="2" borderId="4" xfId="0" applyNumberFormat="1" applyFont="1" applyFill="1" applyBorder="1" applyAlignment="1">
      <alignment horizontal="center" vertical="center" wrapText="1"/>
    </xf>
    <xf numFmtId="165" fontId="31" fillId="4" borderId="4" xfId="0" applyNumberFormat="1" applyFont="1" applyFill="1" applyBorder="1" applyAlignment="1">
      <alignment horizontal="center" vertical="center" wrapText="1"/>
    </xf>
    <xf numFmtId="165" fontId="9"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4" borderId="2"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xf numFmtId="4" fontId="32" fillId="2" borderId="6" xfId="0" applyNumberFormat="1" applyFont="1" applyFill="1" applyBorder="1" applyAlignment="1">
      <alignment horizontal="center" vertical="center"/>
    </xf>
    <xf numFmtId="165" fontId="10" fillId="0" borderId="6" xfId="0" applyNumberFormat="1" applyFont="1" applyBorder="1" applyAlignment="1">
      <alignment horizontal="center" vertical="center" wrapText="1"/>
    </xf>
    <xf numFmtId="4" fontId="10" fillId="2" borderId="82" xfId="0" applyNumberFormat="1" applyFont="1" applyFill="1" applyBorder="1" applyAlignment="1">
      <alignment horizontal="center" vertical="center" wrapText="1"/>
    </xf>
    <xf numFmtId="4" fontId="10" fillId="2" borderId="37"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83" xfId="0" applyNumberFormat="1" applyFont="1" applyFill="1" applyBorder="1" applyAlignment="1">
      <alignment horizontal="center" vertical="center" wrapText="1"/>
    </xf>
    <xf numFmtId="4" fontId="17" fillId="2" borderId="3" xfId="0" applyNumberFormat="1" applyFont="1" applyFill="1" applyBorder="1" applyAlignment="1" applyProtection="1">
      <alignment horizontal="center" vertical="center"/>
      <protection hidden="1"/>
    </xf>
    <xf numFmtId="165" fontId="31" fillId="0" borderId="3" xfId="0" applyNumberFormat="1" applyFont="1" applyBorder="1" applyAlignment="1">
      <alignment horizontal="center" vertical="center" wrapText="1"/>
    </xf>
    <xf numFmtId="4" fontId="31" fillId="2" borderId="19" xfId="0" applyNumberFormat="1" applyFont="1" applyFill="1" applyBorder="1" applyAlignment="1">
      <alignment horizontal="center" vertical="center" wrapText="1"/>
    </xf>
    <xf numFmtId="4" fontId="31" fillId="2" borderId="20" xfId="0" applyNumberFormat="1" applyFont="1" applyFill="1" applyBorder="1" applyAlignment="1">
      <alignment horizontal="center" vertical="center" wrapText="1"/>
    </xf>
    <xf numFmtId="4" fontId="31" fillId="2" borderId="21" xfId="0" applyNumberFormat="1" applyFont="1" applyFill="1" applyBorder="1" applyAlignment="1">
      <alignment horizontal="center" vertical="center" wrapText="1"/>
    </xf>
    <xf numFmtId="4" fontId="31" fillId="2" borderId="28" xfId="0" applyNumberFormat="1" applyFont="1" applyFill="1" applyBorder="1" applyAlignment="1">
      <alignment horizontal="center" vertical="center" wrapText="1"/>
    </xf>
    <xf numFmtId="4" fontId="31" fillId="2" borderId="61" xfId="0" applyNumberFormat="1" applyFont="1" applyFill="1" applyBorder="1" applyAlignment="1">
      <alignment horizontal="center" vertical="center" wrapText="1"/>
    </xf>
    <xf numFmtId="4" fontId="32" fillId="2" borderId="5" xfId="0" applyNumberFormat="1" applyFont="1" applyFill="1" applyBorder="1" applyAlignment="1" applyProtection="1">
      <alignment horizontal="center" vertical="center"/>
      <protection hidden="1"/>
    </xf>
    <xf numFmtId="4" fontId="33" fillId="2" borderId="25" xfId="0" applyNumberFormat="1" applyFont="1" applyFill="1" applyBorder="1" applyAlignment="1">
      <alignment horizontal="right" vertical="center" wrapText="1"/>
    </xf>
    <xf numFmtId="165" fontId="10" fillId="0" borderId="5" xfId="0" applyNumberFormat="1" applyFont="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36"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wrapText="1"/>
    </xf>
    <xf numFmtId="4" fontId="10" fillId="2" borderId="25"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4" fontId="32" fillId="2" borderId="25" xfId="0" applyNumberFormat="1" applyFont="1" applyFill="1" applyBorder="1" applyAlignment="1">
      <alignment horizontal="right" vertical="center" wrapText="1"/>
    </xf>
    <xf numFmtId="4" fontId="33" fillId="2" borderId="28" xfId="0" applyNumberFormat="1" applyFont="1" applyFill="1" applyBorder="1" applyAlignment="1">
      <alignment horizontal="right" vertical="center" wrapText="1"/>
    </xf>
    <xf numFmtId="0" fontId="10" fillId="2" borderId="25" xfId="0" applyFont="1" applyFill="1" applyBorder="1" applyAlignment="1" applyProtection="1">
      <alignment horizontal="center" vertical="center"/>
      <protection hidden="1"/>
    </xf>
    <xf numFmtId="0" fontId="10" fillId="4" borderId="53" xfId="0" applyFont="1" applyFill="1" applyBorder="1" applyAlignment="1" applyProtection="1">
      <alignment horizontal="left" vertical="center" wrapText="1"/>
      <protection hidden="1"/>
    </xf>
    <xf numFmtId="2" fontId="31" fillId="2" borderId="4" xfId="0" applyNumberFormat="1" applyFont="1" applyFill="1" applyBorder="1" applyAlignment="1">
      <alignment horizontal="center" vertical="center" wrapText="1"/>
    </xf>
    <xf numFmtId="2" fontId="31" fillId="2" borderId="56" xfId="0" applyNumberFormat="1" applyFont="1" applyFill="1" applyBorder="1" applyAlignment="1">
      <alignment horizontal="center" vertical="center" wrapText="1"/>
    </xf>
    <xf numFmtId="2" fontId="31" fillId="2" borderId="84" xfId="0" applyNumberFormat="1" applyFont="1" applyFill="1" applyBorder="1" applyAlignment="1" applyProtection="1">
      <alignment horizontal="center" vertical="center" wrapText="1"/>
      <protection hidden="1"/>
    </xf>
    <xf numFmtId="2" fontId="31" fillId="2" borderId="2" xfId="0" applyNumberFormat="1" applyFont="1" applyFill="1" applyBorder="1" applyAlignment="1">
      <alignment horizontal="center" vertical="center" wrapText="1"/>
    </xf>
    <xf numFmtId="2" fontId="31" fillId="2" borderId="85" xfId="0" applyNumberFormat="1" applyFont="1" applyFill="1" applyBorder="1" applyAlignment="1" applyProtection="1">
      <alignment horizontal="center" vertical="center" wrapText="1"/>
      <protection hidden="1"/>
    </xf>
    <xf numFmtId="2" fontId="31" fillId="2" borderId="5" xfId="0" applyNumberFormat="1" applyFont="1" applyFill="1" applyBorder="1" applyAlignment="1" applyProtection="1">
      <alignment horizontal="center" vertical="center" wrapText="1"/>
      <protection hidden="1"/>
    </xf>
    <xf numFmtId="2" fontId="31" fillId="2" borderId="51" xfId="0" applyNumberFormat="1" applyFont="1" applyFill="1" applyBorder="1" applyAlignment="1" applyProtection="1">
      <alignment horizontal="center" vertical="center" wrapText="1"/>
      <protection hidden="1"/>
    </xf>
    <xf numFmtId="2" fontId="31" fillId="2" borderId="27" xfId="0" applyNumberFormat="1" applyFont="1" applyFill="1" applyBorder="1" applyAlignment="1" applyProtection="1">
      <alignment horizontal="center" vertical="center" wrapText="1"/>
      <protection hidden="1"/>
    </xf>
    <xf numFmtId="0" fontId="10" fillId="2" borderId="25" xfId="0" applyFont="1" applyFill="1" applyBorder="1" applyAlignment="1" applyProtection="1">
      <alignment horizontal="left" vertical="center" wrapText="1"/>
      <protection hidden="1"/>
    </xf>
    <xf numFmtId="2" fontId="10" fillId="2" borderId="2" xfId="0" applyNumberFormat="1" applyFont="1" applyFill="1" applyBorder="1" applyAlignment="1">
      <alignment horizontal="center" vertical="center" wrapText="1"/>
    </xf>
    <xf numFmtId="2" fontId="10" fillId="2" borderId="56" xfId="0" applyNumberFormat="1" applyFont="1" applyFill="1" applyBorder="1" applyAlignment="1">
      <alignment horizontal="center" vertical="center" wrapText="1"/>
    </xf>
    <xf numFmtId="2" fontId="9" fillId="0" borderId="84" xfId="0" applyNumberFormat="1" applyFont="1" applyBorder="1" applyAlignment="1" applyProtection="1">
      <alignment horizontal="center" vertical="center" wrapText="1"/>
      <protection hidden="1"/>
    </xf>
    <xf numFmtId="2" fontId="9" fillId="0" borderId="85" xfId="0" applyNumberFormat="1" applyFont="1" applyBorder="1" applyAlignment="1" applyProtection="1">
      <alignment horizontal="center" vertical="center" wrapText="1"/>
      <protection hidden="1"/>
    </xf>
    <xf numFmtId="2" fontId="9" fillId="2" borderId="5" xfId="0" applyNumberFormat="1" applyFont="1" applyFill="1" applyBorder="1" applyAlignment="1" applyProtection="1">
      <alignment horizontal="center" vertical="center" wrapText="1"/>
      <protection hidden="1"/>
    </xf>
    <xf numFmtId="2" fontId="9" fillId="0" borderId="51" xfId="0" applyNumberFormat="1" applyFont="1" applyBorder="1" applyAlignment="1" applyProtection="1">
      <alignment horizontal="center" vertical="center" wrapText="1"/>
      <protection hidden="1"/>
    </xf>
    <xf numFmtId="2" fontId="9" fillId="0" borderId="27" xfId="0" applyNumberFormat="1" applyFont="1" applyBorder="1" applyAlignment="1" applyProtection="1">
      <alignment horizontal="center" vertical="center" wrapText="1"/>
      <protection hidden="1"/>
    </xf>
    <xf numFmtId="0" fontId="9" fillId="2" borderId="86" xfId="0" applyFont="1" applyFill="1" applyBorder="1" applyAlignment="1" applyProtection="1">
      <alignment horizontal="center" vertical="center"/>
      <protection hidden="1"/>
    </xf>
    <xf numFmtId="4" fontId="9" fillId="2" borderId="29" xfId="0" applyNumberFormat="1" applyFont="1" applyFill="1" applyBorder="1" applyAlignment="1">
      <alignment horizontal="right" vertical="center" wrapText="1"/>
    </xf>
    <xf numFmtId="2" fontId="10" fillId="2" borderId="3" xfId="0" applyNumberFormat="1" applyFont="1" applyFill="1" applyBorder="1" applyAlignment="1">
      <alignment horizontal="center" vertical="center" wrapText="1"/>
    </xf>
    <xf numFmtId="2" fontId="10" fillId="2" borderId="60" xfId="0" applyNumberFormat="1" applyFont="1" applyFill="1" applyBorder="1" applyAlignment="1">
      <alignment horizontal="center" vertical="center" wrapText="1"/>
    </xf>
    <xf numFmtId="2" fontId="9" fillId="0" borderId="87" xfId="0" applyNumberFormat="1" applyFont="1" applyBorder="1" applyAlignment="1" applyProtection="1">
      <alignment horizontal="center" vertical="center" wrapText="1"/>
      <protection hidden="1"/>
    </xf>
    <xf numFmtId="2" fontId="9" fillId="2" borderId="58" xfId="0" applyNumberFormat="1" applyFont="1" applyFill="1" applyBorder="1" applyAlignment="1" applyProtection="1">
      <alignment horizontal="center" vertical="center" wrapText="1"/>
      <protection hidden="1"/>
    </xf>
    <xf numFmtId="2" fontId="9" fillId="0" borderId="88" xfId="0" applyNumberFormat="1" applyFont="1" applyBorder="1" applyAlignment="1" applyProtection="1">
      <alignment horizontal="center" vertical="center" wrapText="1"/>
      <protection hidden="1"/>
    </xf>
    <xf numFmtId="2" fontId="9" fillId="0" borderId="89" xfId="0" applyNumberFormat="1" applyFont="1" applyBorder="1" applyAlignment="1" applyProtection="1">
      <alignment horizontal="center" vertical="center" wrapText="1"/>
      <protection hidden="1"/>
    </xf>
    <xf numFmtId="0" fontId="9" fillId="2" borderId="53" xfId="0" applyFont="1" applyFill="1" applyBorder="1" applyAlignment="1" applyProtection="1">
      <alignment horizontal="center" vertical="center"/>
      <protection hidden="1"/>
    </xf>
    <xf numFmtId="0" fontId="9" fillId="4" borderId="53" xfId="0" applyFont="1" applyFill="1" applyBorder="1" applyAlignment="1" applyProtection="1">
      <alignment horizontal="left" vertical="center" wrapText="1"/>
      <protection hidden="1"/>
    </xf>
    <xf numFmtId="2" fontId="17" fillId="2" borderId="4" xfId="0" applyNumberFormat="1" applyFont="1" applyFill="1" applyBorder="1" applyAlignment="1">
      <alignment horizontal="center" vertical="center" wrapText="1"/>
    </xf>
    <xf numFmtId="2" fontId="17" fillId="2" borderId="52" xfId="0" applyNumberFormat="1" applyFont="1" applyFill="1" applyBorder="1" applyAlignment="1">
      <alignment horizontal="center" vertical="center" wrapText="1"/>
    </xf>
    <xf numFmtId="2" fontId="17" fillId="2" borderId="90" xfId="0" applyNumberFormat="1" applyFont="1" applyFill="1" applyBorder="1" applyAlignment="1" applyProtection="1">
      <alignment horizontal="center" vertical="center" wrapText="1"/>
      <protection hidden="1"/>
    </xf>
    <xf numFmtId="2" fontId="17" fillId="2" borderId="91" xfId="0" applyNumberFormat="1" applyFont="1" applyFill="1" applyBorder="1" applyAlignment="1" applyProtection="1">
      <alignment horizontal="center" vertical="center" wrapText="1"/>
      <protection hidden="1"/>
    </xf>
    <xf numFmtId="2" fontId="17" fillId="2" borderId="4" xfId="0" applyNumberFormat="1" applyFont="1" applyFill="1" applyBorder="1" applyAlignment="1" applyProtection="1">
      <alignment horizontal="center" vertical="center" wrapText="1"/>
      <protection hidden="1"/>
    </xf>
    <xf numFmtId="2" fontId="17" fillId="2" borderId="54" xfId="0" applyNumberFormat="1" applyFont="1" applyFill="1" applyBorder="1" applyAlignment="1" applyProtection="1">
      <alignment horizontal="center" vertical="center" wrapText="1"/>
      <protection hidden="1"/>
    </xf>
    <xf numFmtId="2" fontId="17" fillId="2" borderId="15" xfId="0" applyNumberFormat="1" applyFont="1" applyFill="1" applyBorder="1" applyAlignment="1" applyProtection="1">
      <alignment horizontal="center" vertical="center" wrapText="1"/>
      <protection hidden="1"/>
    </xf>
    <xf numFmtId="0" fontId="9" fillId="2" borderId="26" xfId="0" applyFont="1" applyFill="1" applyBorder="1" applyAlignment="1" applyProtection="1">
      <alignment horizontal="center" vertical="center"/>
      <protection hidden="1"/>
    </xf>
    <xf numFmtId="0" fontId="9" fillId="2" borderId="26" xfId="0" applyFont="1" applyFill="1" applyBorder="1" applyAlignment="1" applyProtection="1">
      <alignment horizontal="left" vertical="center" wrapText="1"/>
      <protection hidden="1"/>
    </xf>
    <xf numFmtId="2" fontId="9" fillId="2" borderId="2" xfId="0" applyNumberFormat="1" applyFont="1" applyFill="1" applyBorder="1" applyAlignment="1">
      <alignment horizontal="center" vertical="center" wrapText="1"/>
    </xf>
    <xf numFmtId="2" fontId="9" fillId="2" borderId="56" xfId="0" applyNumberFormat="1" applyFont="1" applyFill="1" applyBorder="1" applyAlignment="1">
      <alignment horizontal="center" vertical="center" wrapText="1"/>
    </xf>
    <xf numFmtId="0" fontId="9" fillId="2" borderId="28" xfId="0" applyFont="1" applyFill="1" applyBorder="1" applyAlignment="1" applyProtection="1">
      <alignment horizontal="center" vertical="center"/>
      <protection hidden="1"/>
    </xf>
    <xf numFmtId="0" fontId="9" fillId="2" borderId="28" xfId="0" applyFont="1" applyFill="1" applyBorder="1" applyAlignment="1" applyProtection="1">
      <alignment horizontal="left" vertical="center" wrapText="1"/>
      <protection hidden="1"/>
    </xf>
    <xf numFmtId="2" fontId="9" fillId="2" borderId="3" xfId="0" applyNumberFormat="1" applyFont="1" applyFill="1" applyBorder="1" applyAlignment="1">
      <alignment horizontal="center" vertical="center" wrapText="1"/>
    </xf>
    <xf numFmtId="2" fontId="9" fillId="2" borderId="60" xfId="0" applyNumberFormat="1" applyFont="1" applyFill="1" applyBorder="1" applyAlignment="1">
      <alignment horizontal="center" vertical="center" wrapText="1"/>
    </xf>
    <xf numFmtId="2" fontId="9" fillId="0" borderId="0" xfId="0" applyNumberFormat="1" applyFont="1" applyAlignment="1" applyProtection="1">
      <alignment horizontal="center" vertical="center" wrapText="1"/>
      <protection hidden="1"/>
    </xf>
    <xf numFmtId="0" fontId="9" fillId="2" borderId="29" xfId="0" applyFont="1" applyFill="1" applyBorder="1" applyAlignment="1" applyProtection="1">
      <alignment horizontal="center" vertical="center"/>
      <protection hidden="1"/>
    </xf>
    <xf numFmtId="0" fontId="9" fillId="2" borderId="29" xfId="0" applyFont="1" applyFill="1" applyBorder="1" applyAlignment="1" applyProtection="1">
      <alignment horizontal="left" vertical="center" wrapText="1"/>
      <protection hidden="1"/>
    </xf>
    <xf numFmtId="0" fontId="9" fillId="2" borderId="25" xfId="0" applyFont="1" applyFill="1" applyBorder="1" applyAlignment="1" applyProtection="1">
      <alignment horizontal="center" vertical="center"/>
      <protection hidden="1"/>
    </xf>
    <xf numFmtId="0" fontId="10" fillId="4" borderId="25" xfId="0" applyFont="1" applyFill="1" applyBorder="1" applyAlignment="1" applyProtection="1">
      <alignment horizontal="left" vertical="center" wrapText="1"/>
      <protection hidden="1"/>
    </xf>
    <xf numFmtId="0" fontId="9" fillId="2" borderId="38" xfId="0" applyFont="1" applyFill="1" applyBorder="1" applyAlignment="1" applyProtection="1">
      <alignment horizontal="center" vertical="center"/>
      <protection hidden="1"/>
    </xf>
    <xf numFmtId="0" fontId="10" fillId="4" borderId="38" xfId="0" applyFont="1" applyFill="1" applyBorder="1" applyAlignment="1" applyProtection="1">
      <alignment horizontal="left" vertical="center" wrapText="1"/>
      <protection hidden="1"/>
    </xf>
    <xf numFmtId="2" fontId="9" fillId="2" borderId="1" xfId="0" applyNumberFormat="1" applyFont="1" applyFill="1" applyBorder="1" applyAlignment="1">
      <alignment horizontal="center" vertical="center" wrapText="1"/>
    </xf>
    <xf numFmtId="2" fontId="9" fillId="2" borderId="39" xfId="0" applyNumberFormat="1" applyFont="1" applyFill="1" applyBorder="1" applyAlignment="1">
      <alignment horizontal="center" vertical="center" wrapText="1"/>
    </xf>
    <xf numFmtId="2" fontId="9" fillId="0" borderId="92" xfId="0" applyNumberFormat="1" applyFont="1" applyBorder="1" applyAlignment="1" applyProtection="1">
      <alignment horizontal="center" vertical="center" wrapText="1"/>
      <protection hidden="1"/>
    </xf>
    <xf numFmtId="2" fontId="9" fillId="0" borderId="93" xfId="0" applyNumberFormat="1" applyFont="1" applyBorder="1" applyAlignment="1" applyProtection="1">
      <alignment horizontal="center" vertical="center" wrapText="1"/>
      <protection hidden="1"/>
    </xf>
    <xf numFmtId="2" fontId="9" fillId="2" borderId="1" xfId="0" applyNumberFormat="1" applyFont="1" applyFill="1" applyBorder="1" applyAlignment="1" applyProtection="1">
      <alignment horizontal="center" vertical="center" wrapText="1"/>
      <protection hidden="1"/>
    </xf>
    <xf numFmtId="2" fontId="9" fillId="0" borderId="41" xfId="0" applyNumberFormat="1" applyFont="1" applyBorder="1" applyAlignment="1" applyProtection="1">
      <alignment horizontal="center" vertical="center" wrapText="1"/>
      <protection hidden="1"/>
    </xf>
    <xf numFmtId="2" fontId="9" fillId="0" borderId="9" xfId="0" applyNumberFormat="1" applyFont="1" applyBorder="1" applyAlignment="1" applyProtection="1">
      <alignment horizontal="center" vertical="center" wrapText="1"/>
      <protection hidden="1"/>
    </xf>
    <xf numFmtId="4" fontId="9" fillId="2" borderId="26" xfId="0" applyNumberFormat="1" applyFont="1" applyFill="1" applyBorder="1" applyAlignment="1">
      <alignment horizontal="left" wrapText="1"/>
    </xf>
    <xf numFmtId="2" fontId="9" fillId="0" borderId="94" xfId="0" applyNumberFormat="1" applyFont="1" applyBorder="1" applyAlignment="1" applyProtection="1">
      <alignment horizontal="center" vertical="center" wrapText="1"/>
      <protection hidden="1"/>
    </xf>
    <xf numFmtId="2" fontId="9" fillId="0" borderId="95" xfId="0" applyNumberFormat="1" applyFont="1" applyBorder="1" applyAlignment="1" applyProtection="1">
      <alignment horizontal="center" vertical="center" wrapText="1"/>
      <protection hidden="1"/>
    </xf>
    <xf numFmtId="2" fontId="9" fillId="2" borderId="2" xfId="0" applyNumberFormat="1" applyFont="1" applyFill="1" applyBorder="1" applyAlignment="1" applyProtection="1">
      <alignment horizontal="center" vertical="center" wrapText="1"/>
      <protection hidden="1"/>
    </xf>
    <xf numFmtId="2" fontId="9" fillId="0" borderId="57" xfId="0" applyNumberFormat="1" applyFont="1" applyBorder="1" applyAlignment="1" applyProtection="1">
      <alignment horizontal="center" vertical="center" wrapText="1"/>
      <protection hidden="1"/>
    </xf>
    <xf numFmtId="2" fontId="9" fillId="0" borderId="18" xfId="0" applyNumberFormat="1" applyFont="1" applyBorder="1" applyAlignment="1" applyProtection="1">
      <alignment horizontal="center" vertical="center" wrapText="1"/>
      <protection hidden="1"/>
    </xf>
    <xf numFmtId="0" fontId="9" fillId="4" borderId="38" xfId="0" applyFont="1" applyFill="1" applyBorder="1" applyAlignment="1" applyProtection="1">
      <alignment horizontal="left" vertical="center" wrapText="1"/>
      <protection hidden="1"/>
    </xf>
    <xf numFmtId="0" fontId="9" fillId="2" borderId="63" xfId="0" applyFont="1" applyFill="1" applyBorder="1" applyAlignment="1" applyProtection="1">
      <alignment horizontal="center" vertical="center"/>
      <protection hidden="1"/>
    </xf>
    <xf numFmtId="0" fontId="9" fillId="4" borderId="63" xfId="0" applyFont="1" applyFill="1" applyBorder="1" applyAlignment="1" applyProtection="1">
      <alignment horizontal="left" vertical="center" wrapText="1"/>
      <protection hidden="1"/>
    </xf>
    <xf numFmtId="2" fontId="9" fillId="2" borderId="62" xfId="0" applyNumberFormat="1" applyFont="1" applyFill="1" applyBorder="1" applyAlignment="1">
      <alignment horizontal="center" vertical="center" wrapText="1"/>
    </xf>
    <xf numFmtId="2" fontId="9" fillId="2" borderId="64" xfId="0" applyNumberFormat="1" applyFont="1" applyFill="1" applyBorder="1" applyAlignment="1">
      <alignment horizontal="center" vertical="center" wrapText="1"/>
    </xf>
    <xf numFmtId="2" fontId="9" fillId="0" borderId="96" xfId="0" applyNumberFormat="1" applyFont="1" applyBorder="1" applyAlignment="1" applyProtection="1">
      <alignment horizontal="center" vertical="center" wrapText="1"/>
      <protection hidden="1"/>
    </xf>
    <xf numFmtId="2" fontId="9" fillId="0" borderId="97" xfId="0" applyNumberFormat="1" applyFont="1" applyBorder="1" applyAlignment="1" applyProtection="1">
      <alignment horizontal="center" vertical="center" wrapText="1"/>
      <protection hidden="1"/>
    </xf>
    <xf numFmtId="2" fontId="9" fillId="2" borderId="62" xfId="0" applyNumberFormat="1" applyFont="1" applyFill="1" applyBorder="1" applyAlignment="1" applyProtection="1">
      <alignment horizontal="center" vertical="center" wrapText="1"/>
      <protection hidden="1"/>
    </xf>
    <xf numFmtId="2" fontId="9" fillId="0" borderId="67" xfId="0" applyNumberFormat="1" applyFont="1" applyBorder="1" applyAlignment="1" applyProtection="1">
      <alignment horizontal="center" vertical="center" wrapText="1"/>
      <protection hidden="1"/>
    </xf>
    <xf numFmtId="2" fontId="9" fillId="0" borderId="40" xfId="0" applyNumberFormat="1" applyFont="1" applyBorder="1" applyAlignment="1" applyProtection="1">
      <alignment horizontal="center" vertical="center" wrapText="1"/>
      <protection hidden="1"/>
    </xf>
    <xf numFmtId="166" fontId="31" fillId="2" borderId="48" xfId="0" applyNumberFormat="1" applyFont="1" applyFill="1" applyBorder="1" applyAlignment="1" applyProtection="1">
      <alignment horizontal="center" vertical="center"/>
      <protection hidden="1"/>
    </xf>
    <xf numFmtId="4" fontId="17" fillId="2" borderId="98" xfId="0" applyNumberFormat="1" applyFont="1" applyFill="1" applyBorder="1" applyAlignment="1" applyProtection="1">
      <alignment horizontal="center" vertical="center"/>
      <protection hidden="1"/>
    </xf>
    <xf numFmtId="4" fontId="17" fillId="2" borderId="99" xfId="0" applyNumberFormat="1" applyFont="1" applyFill="1" applyBorder="1" applyAlignment="1">
      <alignment horizontal="left" vertical="center" wrapText="1"/>
    </xf>
    <xf numFmtId="165" fontId="31" fillId="2" borderId="98" xfId="0" applyNumberFormat="1" applyFont="1" applyFill="1" applyBorder="1" applyAlignment="1" applyProtection="1">
      <alignment horizontal="center" vertical="center"/>
      <protection hidden="1"/>
    </xf>
    <xf numFmtId="4" fontId="31" fillId="2" borderId="100" xfId="0" applyNumberFormat="1" applyFont="1" applyFill="1" applyBorder="1" applyAlignment="1" applyProtection="1">
      <alignment horizontal="center" vertical="center"/>
      <protection hidden="1"/>
    </xf>
    <xf numFmtId="4" fontId="31" fillId="2" borderId="101" xfId="0" applyNumberFormat="1" applyFont="1" applyFill="1" applyBorder="1" applyAlignment="1" applyProtection="1">
      <alignment horizontal="center" vertical="center"/>
      <protection hidden="1"/>
    </xf>
    <xf numFmtId="4" fontId="31" fillId="2" borderId="102" xfId="0" applyNumberFormat="1" applyFont="1" applyFill="1" applyBorder="1" applyAlignment="1" applyProtection="1">
      <alignment horizontal="center" vertical="center"/>
      <protection hidden="1"/>
    </xf>
    <xf numFmtId="4" fontId="31" fillId="2" borderId="103" xfId="0" applyNumberFormat="1" applyFont="1" applyFill="1" applyBorder="1" applyAlignment="1" applyProtection="1">
      <alignment horizontal="center" vertical="center"/>
      <protection hidden="1"/>
    </xf>
    <xf numFmtId="4" fontId="31" fillId="2" borderId="98" xfId="0" applyNumberFormat="1" applyFont="1" applyFill="1" applyBorder="1" applyAlignment="1" applyProtection="1">
      <alignment horizontal="center" vertical="center"/>
      <protection hidden="1"/>
    </xf>
    <xf numFmtId="4" fontId="31" fillId="2" borderId="99" xfId="0" applyNumberFormat="1" applyFont="1" applyFill="1" applyBorder="1" applyAlignment="1" applyProtection="1">
      <alignment horizontal="center" vertical="center"/>
      <protection hidden="1"/>
    </xf>
    <xf numFmtId="166" fontId="31" fillId="2" borderId="104" xfId="0" applyNumberFormat="1" applyFont="1" applyFill="1" applyBorder="1" applyAlignment="1" applyProtection="1">
      <alignment horizontal="center" vertical="center"/>
      <protection hidden="1"/>
    </xf>
    <xf numFmtId="2" fontId="29" fillId="0" borderId="0" xfId="0" applyNumberFormat="1" applyFont="1"/>
    <xf numFmtId="4" fontId="32" fillId="2" borderId="2" xfId="0" applyNumberFormat="1" applyFont="1" applyFill="1" applyBorder="1" applyAlignment="1" applyProtection="1">
      <alignment horizontal="center" vertical="center" wrapText="1"/>
      <protection hidden="1"/>
    </xf>
    <xf numFmtId="165" fontId="9" fillId="0" borderId="2" xfId="0" applyNumberFormat="1" applyFont="1" applyBorder="1" applyAlignment="1" applyProtection="1">
      <alignment horizontal="center" vertical="center"/>
      <protection hidden="1"/>
    </xf>
    <xf numFmtId="4" fontId="9" fillId="2" borderId="56" xfId="0" applyNumberFormat="1" applyFont="1" applyFill="1" applyBorder="1" applyAlignment="1" applyProtection="1">
      <alignment horizontal="center" vertical="center"/>
      <protection hidden="1"/>
    </xf>
    <xf numFmtId="4" fontId="9" fillId="2" borderId="16" xfId="0" applyNumberFormat="1" applyFont="1" applyFill="1" applyBorder="1" applyAlignment="1" applyProtection="1">
      <alignment horizontal="center" vertical="center"/>
      <protection hidden="1"/>
    </xf>
    <xf numFmtId="4" fontId="9" fillId="2" borderId="17" xfId="0" applyNumberFormat="1" applyFont="1" applyFill="1" applyBorder="1" applyAlignment="1" applyProtection="1">
      <alignment horizontal="center" vertical="center"/>
      <protection hidden="1"/>
    </xf>
    <xf numFmtId="4" fontId="9" fillId="2" borderId="18" xfId="0" applyNumberFormat="1" applyFont="1" applyFill="1" applyBorder="1" applyAlignment="1" applyProtection="1">
      <alignment horizontal="center" vertical="center"/>
      <protection hidden="1"/>
    </xf>
    <xf numFmtId="4" fontId="9" fillId="2" borderId="2" xfId="0" applyNumberFormat="1" applyFont="1" applyFill="1" applyBorder="1" applyAlignment="1" applyProtection="1">
      <alignment horizontal="center" vertical="center"/>
      <protection hidden="1"/>
    </xf>
    <xf numFmtId="4" fontId="9" fillId="2" borderId="26" xfId="0" applyNumberFormat="1" applyFont="1" applyFill="1" applyBorder="1" applyAlignment="1" applyProtection="1">
      <alignment horizontal="center" vertical="center"/>
      <protection hidden="1"/>
    </xf>
    <xf numFmtId="166" fontId="9" fillId="2" borderId="57" xfId="0" applyNumberFormat="1" applyFont="1" applyFill="1" applyBorder="1" applyAlignment="1" applyProtection="1">
      <alignment horizontal="center" vertical="center"/>
      <protection hidden="1"/>
    </xf>
    <xf numFmtId="0" fontId="36" fillId="0" borderId="0" xfId="0" applyFont="1"/>
    <xf numFmtId="4" fontId="17" fillId="2" borderId="53" xfId="0" applyNumberFormat="1" applyFont="1" applyFill="1" applyBorder="1" applyAlignment="1">
      <alignment horizontal="left" vertical="center" wrapText="1"/>
    </xf>
    <xf numFmtId="165" fontId="31" fillId="2" borderId="4" xfId="0" applyNumberFormat="1" applyFont="1" applyFill="1" applyBorder="1" applyAlignment="1" applyProtection="1">
      <alignment horizontal="center" vertical="center" wrapText="1"/>
      <protection hidden="1"/>
    </xf>
    <xf numFmtId="4" fontId="31" fillId="2" borderId="52" xfId="0" applyNumberFormat="1" applyFont="1" applyFill="1" applyBorder="1" applyAlignment="1" applyProtection="1">
      <alignment horizontal="center" vertical="center" wrapText="1"/>
      <protection hidden="1"/>
    </xf>
    <xf numFmtId="4" fontId="31" fillId="2" borderId="13" xfId="0" applyNumberFormat="1" applyFont="1" applyFill="1" applyBorder="1" applyAlignment="1" applyProtection="1">
      <alignment horizontal="center" vertical="center" wrapText="1"/>
      <protection hidden="1"/>
    </xf>
    <xf numFmtId="4" fontId="31" fillId="2" borderId="14" xfId="0" applyNumberFormat="1" applyFont="1" applyFill="1" applyBorder="1" applyAlignment="1" applyProtection="1">
      <alignment horizontal="center" vertical="center" wrapText="1"/>
      <protection hidden="1"/>
    </xf>
    <xf numFmtId="4" fontId="31" fillId="2" borderId="15" xfId="0" applyNumberFormat="1" applyFont="1" applyFill="1" applyBorder="1" applyAlignment="1" applyProtection="1">
      <alignment horizontal="center" vertical="center" wrapText="1"/>
      <protection hidden="1"/>
    </xf>
    <xf numFmtId="4" fontId="31" fillId="2" borderId="4" xfId="0" applyNumberFormat="1" applyFont="1" applyFill="1" applyBorder="1" applyAlignment="1" applyProtection="1">
      <alignment horizontal="center" vertical="center" wrapText="1"/>
      <protection hidden="1"/>
    </xf>
    <xf numFmtId="4" fontId="31" fillId="2" borderId="53" xfId="0" applyNumberFormat="1" applyFont="1" applyFill="1" applyBorder="1" applyAlignment="1" applyProtection="1">
      <alignment horizontal="center" vertical="center" wrapText="1"/>
      <protection hidden="1"/>
    </xf>
    <xf numFmtId="166" fontId="31" fillId="2" borderId="54" xfId="0" applyNumberFormat="1" applyFont="1" applyFill="1" applyBorder="1" applyAlignment="1" applyProtection="1">
      <alignment horizontal="center" vertical="center" wrapText="1"/>
      <protection hidden="1"/>
    </xf>
    <xf numFmtId="166" fontId="10" fillId="2" borderId="57" xfId="0" applyNumberFormat="1" applyFont="1" applyFill="1" applyBorder="1" applyAlignment="1">
      <alignment horizontal="center" vertical="center" wrapText="1"/>
    </xf>
    <xf numFmtId="4" fontId="32" fillId="2" borderId="105" xfId="0" applyNumberFormat="1" applyFont="1" applyFill="1" applyBorder="1" applyAlignment="1">
      <alignment horizontal="center" vertical="center"/>
    </xf>
    <xf numFmtId="4" fontId="32" fillId="2" borderId="106" xfId="0" applyNumberFormat="1" applyFont="1" applyFill="1" applyBorder="1" applyAlignment="1">
      <alignment horizontal="right" vertical="center" wrapText="1"/>
    </xf>
    <xf numFmtId="166" fontId="10" fillId="2" borderId="83"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49" xfId="0" applyNumberFormat="1" applyFont="1" applyFill="1" applyBorder="1" applyAlignment="1">
      <alignment horizontal="left" vertical="center" wrapText="1"/>
    </xf>
    <xf numFmtId="165" fontId="31" fillId="2" borderId="5" xfId="0" applyNumberFormat="1" applyFont="1" applyFill="1" applyBorder="1" applyAlignment="1">
      <alignment horizontal="center" vertical="center" wrapText="1"/>
    </xf>
    <xf numFmtId="166" fontId="31" fillId="2" borderId="51" xfId="0" applyNumberFormat="1" applyFont="1" applyFill="1" applyBorder="1" applyAlignment="1">
      <alignment horizontal="center" vertical="center" wrapText="1"/>
    </xf>
    <xf numFmtId="165" fontId="17" fillId="2" borderId="4" xfId="0" applyNumberFormat="1" applyFont="1" applyFill="1" applyBorder="1" applyAlignment="1" applyProtection="1">
      <alignment horizontal="center" vertical="center" wrapText="1"/>
      <protection hidden="1"/>
    </xf>
    <xf numFmtId="4" fontId="17" fillId="2" borderId="52" xfId="0" applyNumberFormat="1" applyFont="1" applyFill="1" applyBorder="1" applyAlignment="1" applyProtection="1">
      <alignment horizontal="center" vertical="center" wrapText="1"/>
      <protection hidden="1"/>
    </xf>
    <xf numFmtId="4" fontId="17" fillId="2" borderId="13" xfId="0" applyNumberFormat="1" applyFont="1" applyFill="1" applyBorder="1" applyAlignment="1" applyProtection="1">
      <alignment horizontal="center" vertical="center" wrapText="1"/>
      <protection hidden="1"/>
    </xf>
    <xf numFmtId="4" fontId="17" fillId="2" borderId="14" xfId="0" applyNumberFormat="1" applyFont="1" applyFill="1" applyBorder="1" applyAlignment="1" applyProtection="1">
      <alignment horizontal="center" vertical="center" wrapText="1"/>
      <protection hidden="1"/>
    </xf>
    <xf numFmtId="4" fontId="17" fillId="2" borderId="15" xfId="0" applyNumberFormat="1" applyFont="1" applyFill="1" applyBorder="1" applyAlignment="1" applyProtection="1">
      <alignment horizontal="center" vertical="center" wrapText="1"/>
      <protection hidden="1"/>
    </xf>
    <xf numFmtId="4" fontId="17" fillId="2" borderId="4" xfId="0" applyNumberFormat="1" applyFont="1" applyFill="1" applyBorder="1" applyAlignment="1" applyProtection="1">
      <alignment horizontal="center" vertical="center" wrapText="1"/>
      <protection hidden="1"/>
    </xf>
    <xf numFmtId="4" fontId="17" fillId="2" borderId="53" xfId="0" applyNumberFormat="1" applyFont="1" applyFill="1" applyBorder="1" applyAlignment="1" applyProtection="1">
      <alignment horizontal="center" vertical="center" wrapText="1"/>
      <protection hidden="1"/>
    </xf>
    <xf numFmtId="166" fontId="17" fillId="2" borderId="54" xfId="0" applyNumberFormat="1" applyFont="1" applyFill="1" applyBorder="1" applyAlignment="1" applyProtection="1">
      <alignment horizontal="center" vertical="center" wrapText="1"/>
      <protection hidden="1"/>
    </xf>
    <xf numFmtId="166" fontId="9" fillId="2" borderId="57" xfId="0" applyNumberFormat="1" applyFont="1" applyFill="1" applyBorder="1" applyAlignment="1">
      <alignment horizontal="center" vertical="center" wrapText="1"/>
    </xf>
    <xf numFmtId="4" fontId="32" fillId="2" borderId="61" xfId="0" applyNumberFormat="1" applyFont="1" applyFill="1" applyBorder="1" applyAlignment="1">
      <alignment horizontal="right" wrapText="1"/>
    </xf>
    <xf numFmtId="165" fontId="17" fillId="0" borderId="4" xfId="0" applyNumberFormat="1" applyFont="1" applyBorder="1" applyAlignment="1" applyProtection="1">
      <alignment horizontal="center" vertical="center" wrapText="1"/>
      <protection hidden="1"/>
    </xf>
    <xf numFmtId="165" fontId="9" fillId="0" borderId="3" xfId="0" applyNumberFormat="1" applyFont="1" applyBorder="1" applyAlignment="1">
      <alignment horizontal="center" vertical="center" wrapText="1"/>
    </xf>
    <xf numFmtId="165" fontId="10" fillId="2" borderId="2" xfId="0" applyNumberFormat="1" applyFont="1" applyFill="1" applyBorder="1" applyAlignment="1">
      <alignment horizontal="center" vertical="center" wrapText="1"/>
    </xf>
    <xf numFmtId="165" fontId="31" fillId="0" borderId="4" xfId="0" applyNumberFormat="1" applyFont="1" applyBorder="1" applyAlignment="1" applyProtection="1">
      <alignment horizontal="center" vertical="center" wrapText="1"/>
      <protection hidden="1"/>
    </xf>
    <xf numFmtId="167" fontId="31" fillId="2" borderId="15" xfId="0" applyNumberFormat="1" applyFont="1" applyFill="1" applyBorder="1" applyAlignment="1" applyProtection="1">
      <alignment horizontal="center" vertical="center" wrapText="1"/>
      <protection hidden="1"/>
    </xf>
    <xf numFmtId="4" fontId="33" fillId="2" borderId="5" xfId="0" applyNumberFormat="1" applyFont="1" applyFill="1" applyBorder="1" applyAlignment="1" applyProtection="1">
      <alignment horizontal="center" vertical="center"/>
      <protection hidden="1"/>
    </xf>
    <xf numFmtId="165" fontId="10" fillId="0" borderId="2" xfId="0" applyNumberFormat="1" applyFont="1" applyBorder="1" applyAlignment="1" applyProtection="1">
      <alignment horizontal="center" vertical="center" wrapText="1"/>
      <protection hidden="1"/>
    </xf>
    <xf numFmtId="4" fontId="10" fillId="2" borderId="56" xfId="0" applyNumberFormat="1" applyFont="1" applyFill="1" applyBorder="1" applyAlignment="1" applyProtection="1">
      <alignment horizontal="center" vertical="center" wrapText="1"/>
      <protection hidden="1"/>
    </xf>
    <xf numFmtId="4" fontId="10" fillId="2" borderId="16" xfId="0" applyNumberFormat="1" applyFont="1" applyFill="1" applyBorder="1" applyAlignment="1" applyProtection="1">
      <alignment horizontal="center" vertical="center" wrapText="1"/>
      <protection hidden="1"/>
    </xf>
    <xf numFmtId="4" fontId="10" fillId="2" borderId="17" xfId="0" applyNumberFormat="1" applyFont="1" applyFill="1" applyBorder="1" applyAlignment="1" applyProtection="1">
      <alignment horizontal="center" vertical="center" wrapText="1"/>
      <protection hidden="1"/>
    </xf>
    <xf numFmtId="4" fontId="10" fillId="2" borderId="18" xfId="0" applyNumberFormat="1" applyFont="1" applyFill="1" applyBorder="1" applyAlignment="1" applyProtection="1">
      <alignment horizontal="center" vertical="center" wrapText="1"/>
      <protection hidden="1"/>
    </xf>
    <xf numFmtId="4" fontId="10" fillId="2" borderId="26" xfId="0" applyNumberFormat="1" applyFont="1" applyFill="1" applyBorder="1" applyAlignment="1" applyProtection="1">
      <alignment horizontal="center" vertical="center" wrapText="1"/>
      <protection hidden="1"/>
    </xf>
    <xf numFmtId="166" fontId="10" fillId="2" borderId="57" xfId="0" applyNumberFormat="1" applyFont="1" applyFill="1" applyBorder="1" applyAlignment="1" applyProtection="1">
      <alignment horizontal="center" vertical="center" wrapText="1"/>
      <protection hidden="1"/>
    </xf>
    <xf numFmtId="4" fontId="37" fillId="2" borderId="5" xfId="0" applyNumberFormat="1" applyFont="1" applyFill="1" applyBorder="1" applyAlignment="1" applyProtection="1">
      <alignment horizontal="center" vertical="center"/>
      <protection hidden="1"/>
    </xf>
    <xf numFmtId="165" fontId="10" fillId="0" borderId="3" xfId="0" applyNumberFormat="1" applyFont="1" applyBorder="1" applyAlignment="1" applyProtection="1">
      <alignment horizontal="center" vertical="center" wrapText="1"/>
      <protection hidden="1"/>
    </xf>
    <xf numFmtId="4" fontId="10" fillId="2" borderId="60" xfId="0" applyNumberFormat="1" applyFont="1" applyFill="1" applyBorder="1" applyAlignment="1" applyProtection="1">
      <alignment horizontal="center" vertical="center" wrapText="1"/>
      <protection hidden="1"/>
    </xf>
    <xf numFmtId="4" fontId="10" fillId="2" borderId="19" xfId="0" applyNumberFormat="1" applyFont="1" applyFill="1" applyBorder="1" applyAlignment="1" applyProtection="1">
      <alignment horizontal="center" vertical="center" wrapText="1"/>
      <protection hidden="1"/>
    </xf>
    <xf numFmtId="4" fontId="10" fillId="2" borderId="20" xfId="0" applyNumberFormat="1" applyFont="1" applyFill="1" applyBorder="1" applyAlignment="1" applyProtection="1">
      <alignment horizontal="center" vertical="center" wrapText="1"/>
      <protection hidden="1"/>
    </xf>
    <xf numFmtId="4" fontId="10" fillId="2" borderId="21" xfId="0" applyNumberFormat="1" applyFont="1" applyFill="1" applyBorder="1" applyAlignment="1" applyProtection="1">
      <alignment horizontal="center" vertical="center" wrapText="1"/>
      <protection hidden="1"/>
    </xf>
    <xf numFmtId="4" fontId="10" fillId="2" borderId="3" xfId="0" applyNumberFormat="1" applyFont="1" applyFill="1" applyBorder="1" applyAlignment="1" applyProtection="1">
      <alignment horizontal="center" vertical="center" wrapText="1"/>
      <protection hidden="1"/>
    </xf>
    <xf numFmtId="4" fontId="10" fillId="2" borderId="28" xfId="0" applyNumberFormat="1" applyFont="1" applyFill="1" applyBorder="1" applyAlignment="1" applyProtection="1">
      <alignment horizontal="center" vertical="center" wrapText="1"/>
      <protection hidden="1"/>
    </xf>
    <xf numFmtId="166" fontId="10" fillId="2" borderId="61" xfId="0" applyNumberFormat="1" applyFont="1" applyFill="1" applyBorder="1" applyAlignment="1" applyProtection="1">
      <alignment horizontal="center" vertical="center" wrapText="1"/>
      <protection hidden="1"/>
    </xf>
    <xf numFmtId="4" fontId="33" fillId="2" borderId="25" xfId="0" applyNumberFormat="1" applyFont="1" applyFill="1" applyBorder="1" applyAlignment="1" applyProtection="1">
      <alignment horizontal="center" vertical="center" wrapText="1"/>
      <protection hidden="1"/>
    </xf>
    <xf numFmtId="4" fontId="33" fillId="2" borderId="25" xfId="0" applyNumberFormat="1" applyFont="1" applyFill="1" applyBorder="1" applyAlignment="1" applyProtection="1">
      <alignment horizontal="right" vertical="center" wrapText="1"/>
      <protection hidden="1"/>
    </xf>
    <xf numFmtId="4" fontId="33" fillId="2" borderId="29" xfId="0" applyNumberFormat="1" applyFont="1" applyFill="1" applyBorder="1" applyAlignment="1" applyProtection="1">
      <alignment horizontal="center" vertical="center" wrapText="1"/>
      <protection hidden="1"/>
    </xf>
    <xf numFmtId="4" fontId="33" fillId="2" borderId="29" xfId="0" applyNumberFormat="1" applyFont="1" applyFill="1" applyBorder="1" applyAlignment="1" applyProtection="1">
      <alignment horizontal="right" vertical="center" wrapText="1"/>
      <protection hidden="1"/>
    </xf>
    <xf numFmtId="4" fontId="31" fillId="2" borderId="105" xfId="0" applyNumberFormat="1" applyFont="1" applyFill="1" applyBorder="1" applyAlignment="1">
      <alignment horizontal="center" vertical="center" wrapText="1"/>
    </xf>
    <xf numFmtId="4" fontId="31" fillId="2" borderId="107" xfId="0" applyNumberFormat="1" applyFont="1" applyFill="1" applyBorder="1" applyAlignment="1">
      <alignment horizontal="center" vertical="center" wrapText="1"/>
    </xf>
    <xf numFmtId="4" fontId="31" fillId="2" borderId="108" xfId="0" applyNumberFormat="1" applyFont="1" applyFill="1" applyBorder="1" applyAlignment="1">
      <alignment horizontal="center" vertical="center" wrapText="1"/>
    </xf>
    <xf numFmtId="4" fontId="31" fillId="2" borderId="33" xfId="0" applyNumberFormat="1" applyFont="1" applyFill="1" applyBorder="1" applyAlignment="1">
      <alignment horizontal="center" vertical="center" wrapText="1"/>
    </xf>
    <xf numFmtId="4" fontId="31" fillId="2" borderId="34" xfId="0" applyNumberFormat="1" applyFont="1" applyFill="1" applyBorder="1" applyAlignment="1">
      <alignment horizontal="center" vertical="center" wrapText="1"/>
    </xf>
    <xf numFmtId="4" fontId="31" fillId="2" borderId="32" xfId="0" applyNumberFormat="1" applyFont="1" applyFill="1" applyBorder="1" applyAlignment="1">
      <alignment horizontal="center" vertical="center" wrapText="1"/>
    </xf>
    <xf numFmtId="4" fontId="31" fillId="2" borderId="109" xfId="0" applyNumberFormat="1" applyFont="1" applyFill="1" applyBorder="1" applyAlignment="1">
      <alignment horizontal="center" vertical="center" wrapText="1"/>
    </xf>
    <xf numFmtId="0" fontId="38" fillId="0" borderId="0" xfId="0" applyFont="1" applyAlignment="1">
      <alignment wrapText="1"/>
    </xf>
    <xf numFmtId="0" fontId="38" fillId="0" borderId="0" xfId="0" applyFont="1"/>
    <xf numFmtId="0" fontId="13" fillId="3" borderId="17" xfId="0" applyFont="1" applyFill="1" applyBorder="1"/>
    <xf numFmtId="4" fontId="13" fillId="3" borderId="17" xfId="0" applyNumberFormat="1" applyFont="1" applyFill="1" applyBorder="1"/>
    <xf numFmtId="0" fontId="13" fillId="0" borderId="0" xfId="3"/>
    <xf numFmtId="4" fontId="13" fillId="0" borderId="0" xfId="3" applyNumberFormat="1"/>
    <xf numFmtId="0" fontId="18" fillId="0" borderId="0" xfId="0" applyFont="1" applyAlignment="1">
      <alignment horizontal="center" vertical="center" wrapText="1"/>
    </xf>
    <xf numFmtId="0" fontId="15" fillId="0" borderId="0" xfId="3" applyFont="1" applyAlignment="1">
      <alignment wrapText="1"/>
    </xf>
    <xf numFmtId="0" fontId="16" fillId="2" borderId="10" xfId="3" applyFont="1" applyFill="1" applyBorder="1" applyAlignment="1">
      <alignment horizontal="center" vertical="center"/>
    </xf>
    <xf numFmtId="0" fontId="16" fillId="2" borderId="11" xfId="3" applyFont="1" applyFill="1" applyBorder="1" applyAlignment="1">
      <alignment horizontal="center" vertical="center"/>
    </xf>
    <xf numFmtId="4" fontId="17" fillId="2" borderId="11" xfId="3" applyNumberFormat="1" applyFont="1" applyFill="1" applyBorder="1" applyAlignment="1" applyProtection="1">
      <alignment horizontal="center" vertical="center"/>
      <protection locked="0"/>
    </xf>
    <xf numFmtId="0" fontId="17" fillId="2" borderId="12" xfId="3" applyFont="1" applyFill="1" applyBorder="1" applyAlignment="1">
      <alignment horizontal="center" vertical="center"/>
    </xf>
    <xf numFmtId="0" fontId="16" fillId="2" borderId="45" xfId="3" applyFont="1" applyFill="1" applyBorder="1" applyAlignment="1">
      <alignment horizontal="center" vertical="center" wrapText="1"/>
    </xf>
    <xf numFmtId="0" fontId="16" fillId="2" borderId="46" xfId="3" applyFont="1" applyFill="1" applyBorder="1" applyAlignment="1">
      <alignment horizontal="center" vertical="center" wrapText="1"/>
    </xf>
    <xf numFmtId="4" fontId="16" fillId="2" borderId="46" xfId="3" applyNumberFormat="1" applyFont="1" applyFill="1" applyBorder="1" applyAlignment="1">
      <alignment horizontal="center" vertical="center"/>
    </xf>
    <xf numFmtId="0" fontId="18" fillId="2" borderId="47" xfId="3" applyFont="1" applyFill="1" applyBorder="1" applyAlignment="1">
      <alignment horizontal="center" vertical="center"/>
    </xf>
    <xf numFmtId="0" fontId="18" fillId="2" borderId="35" xfId="3" applyFont="1" applyFill="1" applyBorder="1" applyAlignment="1">
      <alignment horizontal="center" vertical="center" wrapText="1"/>
    </xf>
    <xf numFmtId="0" fontId="18" fillId="2" borderId="36" xfId="3" applyFont="1" applyFill="1" applyBorder="1" applyAlignment="1">
      <alignment vertical="center" wrapText="1"/>
    </xf>
    <xf numFmtId="4" fontId="18" fillId="2" borderId="36" xfId="3" applyNumberFormat="1" applyFont="1" applyFill="1" applyBorder="1" applyAlignment="1">
      <alignment horizontal="center" vertical="center"/>
    </xf>
    <xf numFmtId="0" fontId="16" fillId="2" borderId="14" xfId="3" applyFont="1" applyFill="1" applyBorder="1" applyAlignment="1">
      <alignment horizontal="left" vertical="center" wrapText="1"/>
    </xf>
    <xf numFmtId="0" fontId="18" fillId="2" borderId="17" xfId="3" applyFont="1" applyFill="1" applyBorder="1" applyAlignment="1">
      <alignment horizontal="left" vertical="center" wrapText="1"/>
    </xf>
    <xf numFmtId="4" fontId="18" fillId="0" borderId="17" xfId="3" applyNumberFormat="1" applyFont="1" applyBorder="1" applyAlignment="1">
      <alignment horizontal="center" vertical="center"/>
    </xf>
    <xf numFmtId="4" fontId="28" fillId="0" borderId="0" xfId="0" applyNumberFormat="1" applyFont="1"/>
    <xf numFmtId="4" fontId="28" fillId="0" borderId="0" xfId="0" applyNumberFormat="1" applyFont="1" applyAlignment="1">
      <alignment wrapText="1"/>
    </xf>
    <xf numFmtId="0" fontId="28" fillId="0" borderId="0" xfId="0" applyFont="1" applyAlignment="1">
      <alignment wrapText="1"/>
    </xf>
    <xf numFmtId="0" fontId="18" fillId="2" borderId="20" xfId="3" applyFont="1" applyFill="1" applyBorder="1" applyAlignment="1">
      <alignment horizontal="left" vertical="center" wrapText="1"/>
    </xf>
    <xf numFmtId="4" fontId="18" fillId="0" borderId="20" xfId="3" applyNumberFormat="1" applyFont="1" applyBorder="1" applyAlignment="1">
      <alignment horizontal="center" vertical="center"/>
    </xf>
    <xf numFmtId="168" fontId="28" fillId="0" borderId="0" xfId="0" applyNumberFormat="1" applyFont="1"/>
    <xf numFmtId="0" fontId="16" fillId="2" borderId="37" xfId="3" applyFont="1" applyFill="1" applyBorder="1" applyAlignment="1">
      <alignment horizontal="center" vertical="center" wrapText="1"/>
    </xf>
    <xf numFmtId="0" fontId="16" fillId="2" borderId="30" xfId="3" applyFont="1" applyFill="1" applyBorder="1" applyAlignment="1">
      <alignment horizontal="left" vertical="center" wrapText="1"/>
    </xf>
    <xf numFmtId="4" fontId="16" fillId="2" borderId="30" xfId="3" applyNumberFormat="1" applyFont="1" applyFill="1" applyBorder="1" applyAlignment="1">
      <alignment horizontal="center" vertical="center"/>
    </xf>
    <xf numFmtId="0" fontId="16" fillId="2" borderId="17" xfId="3" applyFont="1" applyFill="1" applyBorder="1" applyAlignment="1">
      <alignment horizontal="center" vertical="center" wrapText="1"/>
    </xf>
    <xf numFmtId="4" fontId="16" fillId="2" borderId="17" xfId="3" applyNumberFormat="1" applyFont="1" applyFill="1" applyBorder="1" applyAlignment="1">
      <alignment horizontal="center" vertical="center"/>
    </xf>
    <xf numFmtId="4" fontId="16" fillId="0" borderId="46" xfId="3" applyNumberFormat="1" applyFont="1" applyBorder="1" applyAlignment="1">
      <alignment horizontal="center" vertical="center"/>
    </xf>
    <xf numFmtId="0" fontId="28" fillId="0" borderId="0" xfId="0" applyFont="1" applyAlignment="1">
      <alignment vertical="center" wrapText="1"/>
    </xf>
    <xf numFmtId="0" fontId="28" fillId="0" borderId="0" xfId="0" applyFont="1" applyAlignment="1">
      <alignment horizontal="center" vertical="center" wrapText="1"/>
    </xf>
    <xf numFmtId="165" fontId="16" fillId="2" borderId="30" xfId="3" applyNumberFormat="1" applyFont="1" applyFill="1" applyBorder="1" applyAlignment="1">
      <alignment horizontal="center" vertical="center"/>
    </xf>
    <xf numFmtId="0" fontId="18" fillId="2" borderId="37" xfId="3" applyFont="1" applyFill="1" applyBorder="1" applyAlignment="1">
      <alignment horizontal="center" vertical="center" wrapText="1"/>
    </xf>
    <xf numFmtId="0" fontId="18" fillId="2" borderId="30" xfId="3" applyFont="1" applyFill="1" applyBorder="1" applyAlignment="1">
      <alignment vertical="center" wrapText="1"/>
    </xf>
    <xf numFmtId="0" fontId="39" fillId="0" borderId="0" xfId="0" applyFont="1"/>
    <xf numFmtId="0" fontId="14" fillId="0" borderId="0" xfId="0" applyFont="1"/>
    <xf numFmtId="0" fontId="40" fillId="0" borderId="0" xfId="0" applyFont="1"/>
    <xf numFmtId="0" fontId="15" fillId="0" borderId="0" xfId="0" applyFont="1" applyAlignment="1" applyProtection="1">
      <alignment vertical="center"/>
      <protection hidden="1"/>
    </xf>
    <xf numFmtId="0" fontId="31" fillId="2" borderId="1" xfId="0" applyFont="1" applyFill="1" applyBorder="1" applyAlignment="1" applyProtection="1">
      <alignment horizontal="center" vertical="center"/>
      <protection hidden="1"/>
    </xf>
    <xf numFmtId="0" fontId="31" fillId="2" borderId="38"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wrapText="1"/>
      <protection hidden="1"/>
    </xf>
    <xf numFmtId="3" fontId="17" fillId="2" borderId="39" xfId="0" applyNumberFormat="1" applyFont="1" applyFill="1" applyBorder="1" applyAlignment="1" applyProtection="1">
      <alignment horizontal="center" vertical="center" wrapText="1"/>
      <protection hidden="1"/>
    </xf>
    <xf numFmtId="0" fontId="32" fillId="2" borderId="7" xfId="0" applyFont="1" applyFill="1" applyBorder="1" applyAlignment="1" applyProtection="1">
      <alignment horizontal="center" vertical="center" wrapText="1"/>
      <protection hidden="1"/>
    </xf>
    <xf numFmtId="0" fontId="32" fillId="2" borderId="8" xfId="0" applyFont="1" applyFill="1" applyBorder="1" applyAlignment="1" applyProtection="1">
      <alignment horizontal="center" vertical="center" wrapText="1"/>
      <protection hidden="1"/>
    </xf>
    <xf numFmtId="0" fontId="32" fillId="2" borderId="9" xfId="0" applyFont="1" applyFill="1" applyBorder="1" applyAlignment="1" applyProtection="1">
      <alignment horizontal="center" vertical="center" wrapText="1"/>
      <protection hidden="1"/>
    </xf>
    <xf numFmtId="0" fontId="32" fillId="2" borderId="40" xfId="0" applyFont="1" applyFill="1" applyBorder="1" applyAlignment="1" applyProtection="1">
      <alignment horizontal="center" vertical="center" wrapText="1"/>
      <protection hidden="1"/>
    </xf>
    <xf numFmtId="3" fontId="17" fillId="2" borderId="41" xfId="0" applyNumberFormat="1" applyFont="1" applyFill="1" applyBorder="1" applyAlignment="1" applyProtection="1">
      <alignment horizontal="center" vertical="center" wrapText="1"/>
      <protection hidden="1"/>
    </xf>
    <xf numFmtId="3" fontId="17" fillId="2" borderId="1" xfId="0" applyNumberFormat="1" applyFont="1" applyFill="1" applyBorder="1" applyAlignment="1" applyProtection="1">
      <alignment horizontal="center" vertical="center" wrapText="1"/>
      <protection hidden="1"/>
    </xf>
    <xf numFmtId="3" fontId="32" fillId="2" borderId="41" xfId="0" applyNumberFormat="1" applyFont="1" applyFill="1" applyBorder="1" applyAlignment="1" applyProtection="1">
      <alignment horizontal="center" vertical="center" wrapText="1"/>
      <protection hidden="1"/>
    </xf>
    <xf numFmtId="0" fontId="17" fillId="2" borderId="39" xfId="0" applyFont="1" applyFill="1" applyBorder="1" applyAlignment="1" applyProtection="1">
      <alignment horizontal="center" vertical="center" wrapText="1"/>
      <protection hidden="1"/>
    </xf>
    <xf numFmtId="0" fontId="31" fillId="2" borderId="42" xfId="0" applyFont="1" applyFill="1" applyBorder="1" applyAlignment="1">
      <alignment horizontal="center" vertical="center"/>
    </xf>
    <xf numFmtId="0" fontId="31" fillId="2" borderId="42" xfId="0" applyFont="1" applyFill="1" applyBorder="1" applyAlignment="1" applyProtection="1">
      <alignment horizontal="center" vertical="center"/>
      <protection hidden="1"/>
    </xf>
    <xf numFmtId="4" fontId="31" fillId="2" borderId="42" xfId="0" applyNumberFormat="1" applyFont="1" applyFill="1" applyBorder="1" applyAlignment="1" applyProtection="1">
      <alignment horizontal="center" vertical="center" wrapText="1"/>
      <protection hidden="1"/>
    </xf>
    <xf numFmtId="4" fontId="31" fillId="2" borderId="44" xfId="0" applyNumberFormat="1" applyFont="1" applyFill="1" applyBorder="1" applyAlignment="1" applyProtection="1">
      <alignment horizontal="center" vertical="center" wrapText="1"/>
      <protection hidden="1"/>
    </xf>
    <xf numFmtId="4" fontId="31" fillId="2" borderId="45" xfId="0" applyNumberFormat="1" applyFont="1" applyFill="1" applyBorder="1" applyAlignment="1" applyProtection="1">
      <alignment horizontal="center" vertical="center" wrapText="1"/>
      <protection hidden="1"/>
    </xf>
    <xf numFmtId="4" fontId="31" fillId="2" borderId="46" xfId="0" applyNumberFormat="1" applyFont="1" applyFill="1" applyBorder="1" applyAlignment="1" applyProtection="1">
      <alignment horizontal="center" vertical="center" wrapText="1"/>
      <protection hidden="1"/>
    </xf>
    <xf numFmtId="4" fontId="31" fillId="2" borderId="47" xfId="0" applyNumberFormat="1" applyFont="1" applyFill="1" applyBorder="1" applyAlignment="1" applyProtection="1">
      <alignment horizontal="center" vertical="center" wrapText="1"/>
      <protection hidden="1"/>
    </xf>
    <xf numFmtId="4" fontId="31" fillId="2" borderId="48" xfId="0" applyNumberFormat="1" applyFont="1" applyFill="1" applyBorder="1" applyAlignment="1" applyProtection="1">
      <alignment horizontal="center" vertical="center" wrapText="1"/>
      <protection hidden="1"/>
    </xf>
    <xf numFmtId="0" fontId="17" fillId="2" borderId="5" xfId="0" applyFont="1" applyFill="1" applyBorder="1" applyAlignment="1">
      <alignment horizontal="center" vertical="center"/>
    </xf>
    <xf numFmtId="0" fontId="17" fillId="2" borderId="36" xfId="0" applyFont="1" applyFill="1" applyBorder="1" applyAlignment="1">
      <alignment horizontal="center" vertical="center" wrapText="1"/>
    </xf>
    <xf numFmtId="4" fontId="17" fillId="2" borderId="5" xfId="0" applyNumberFormat="1" applyFont="1" applyFill="1" applyBorder="1" applyAlignment="1" applyProtection="1">
      <alignment horizontal="center" vertical="center" wrapText="1"/>
      <protection hidden="1"/>
    </xf>
    <xf numFmtId="4" fontId="17" fillId="2" borderId="50" xfId="0" applyNumberFormat="1" applyFont="1" applyFill="1" applyBorder="1" applyAlignment="1" applyProtection="1">
      <alignment horizontal="center" vertical="center" wrapText="1"/>
      <protection hidden="1"/>
    </xf>
    <xf numFmtId="4" fontId="17" fillId="2" borderId="35" xfId="0" applyNumberFormat="1" applyFont="1" applyFill="1" applyBorder="1" applyAlignment="1" applyProtection="1">
      <alignment horizontal="center" vertical="center" wrapText="1"/>
      <protection hidden="1"/>
    </xf>
    <xf numFmtId="4" fontId="17" fillId="2" borderId="36" xfId="0" applyNumberFormat="1" applyFont="1" applyFill="1" applyBorder="1" applyAlignment="1" applyProtection="1">
      <alignment horizontal="center" vertical="center" wrapText="1"/>
      <protection hidden="1"/>
    </xf>
    <xf numFmtId="4" fontId="17" fillId="2" borderId="27" xfId="0" applyNumberFormat="1" applyFont="1" applyFill="1" applyBorder="1" applyAlignment="1" applyProtection="1">
      <alignment horizontal="center" vertical="center" wrapText="1"/>
      <protection hidden="1"/>
    </xf>
    <xf numFmtId="4" fontId="17" fillId="2" borderId="51" xfId="0" applyNumberFormat="1" applyFont="1" applyFill="1" applyBorder="1" applyAlignment="1" applyProtection="1">
      <alignment horizontal="center" vertical="center" wrapText="1"/>
      <protection hidden="1"/>
    </xf>
    <xf numFmtId="0" fontId="32" fillId="2" borderId="5" xfId="0" applyFont="1" applyFill="1" applyBorder="1" applyAlignment="1">
      <alignment horizontal="center" vertical="center"/>
    </xf>
    <xf numFmtId="0" fontId="32" fillId="2" borderId="17" xfId="0" applyFont="1" applyFill="1" applyBorder="1" applyAlignment="1">
      <alignment horizontal="right" vertical="center" wrapText="1"/>
    </xf>
    <xf numFmtId="4" fontId="9" fillId="2" borderId="35" xfId="0" applyNumberFormat="1" applyFont="1" applyFill="1" applyBorder="1" applyAlignment="1" applyProtection="1">
      <alignment horizontal="center" vertical="center" wrapText="1"/>
      <protection hidden="1"/>
    </xf>
    <xf numFmtId="4" fontId="9" fillId="2" borderId="36" xfId="0" applyNumberFormat="1" applyFont="1" applyFill="1" applyBorder="1" applyAlignment="1" applyProtection="1">
      <alignment horizontal="center" vertical="center" wrapText="1"/>
      <protection hidden="1"/>
    </xf>
    <xf numFmtId="4" fontId="9" fillId="2" borderId="27" xfId="0" applyNumberFormat="1" applyFont="1" applyFill="1" applyBorder="1" applyAlignment="1" applyProtection="1">
      <alignment horizontal="center" vertical="center" wrapText="1"/>
      <protection hidden="1"/>
    </xf>
    <xf numFmtId="4" fontId="9" fillId="2" borderId="51" xfId="0" applyNumberFormat="1" applyFont="1" applyFill="1" applyBorder="1" applyAlignment="1" applyProtection="1">
      <alignment horizontal="center" vertical="center" wrapText="1"/>
      <protection hidden="1"/>
    </xf>
    <xf numFmtId="4" fontId="9" fillId="2" borderId="5" xfId="0" applyNumberFormat="1" applyFont="1" applyFill="1" applyBorder="1" applyAlignment="1" applyProtection="1">
      <alignment horizontal="center" vertical="center" wrapText="1"/>
      <protection hidden="1"/>
    </xf>
    <xf numFmtId="4" fontId="9" fillId="2" borderId="50" xfId="0" applyNumberFormat="1" applyFont="1" applyFill="1" applyBorder="1" applyAlignment="1" applyProtection="1">
      <alignment horizontal="center" vertical="center" wrapText="1"/>
      <protection hidden="1"/>
    </xf>
    <xf numFmtId="0" fontId="17" fillId="2" borderId="17" xfId="0" applyFont="1" applyFill="1" applyBorder="1" applyAlignment="1">
      <alignment horizontal="center" vertical="center" wrapText="1"/>
    </xf>
    <xf numFmtId="0" fontId="17" fillId="2" borderId="17" xfId="0" applyFont="1" applyFill="1" applyBorder="1" applyAlignment="1">
      <alignment horizontal="center" wrapText="1"/>
    </xf>
    <xf numFmtId="0" fontId="32" fillId="2" borderId="17" xfId="0" applyFont="1" applyFill="1" applyBorder="1" applyAlignment="1">
      <alignment horizontal="right" wrapText="1"/>
    </xf>
    <xf numFmtId="0" fontId="32" fillId="2" borderId="5" xfId="0" applyFont="1" applyFill="1" applyBorder="1" applyAlignment="1" applyProtection="1">
      <alignment horizontal="center" vertical="center"/>
      <protection hidden="1"/>
    </xf>
    <xf numFmtId="4" fontId="17" fillId="2" borderId="50" xfId="0" applyNumberFormat="1" applyFont="1" applyFill="1" applyBorder="1" applyAlignment="1" applyProtection="1">
      <alignment horizontal="center" vertical="center"/>
      <protection hidden="1"/>
    </xf>
    <xf numFmtId="4" fontId="9" fillId="2" borderId="35" xfId="0" applyNumberFormat="1" applyFont="1" applyFill="1" applyBorder="1" applyAlignment="1" applyProtection="1">
      <alignment horizontal="center" vertical="center"/>
      <protection hidden="1"/>
    </xf>
    <xf numFmtId="4" fontId="9" fillId="2" borderId="36" xfId="0" applyNumberFormat="1" applyFont="1" applyFill="1" applyBorder="1" applyAlignment="1" applyProtection="1">
      <alignment horizontal="center" vertical="center"/>
      <protection hidden="1"/>
    </xf>
    <xf numFmtId="4" fontId="9" fillId="2" borderId="27" xfId="0" applyNumberFormat="1" applyFont="1" applyFill="1" applyBorder="1" applyAlignment="1" applyProtection="1">
      <alignment horizontal="center" vertical="center"/>
      <protection hidden="1"/>
    </xf>
    <xf numFmtId="4" fontId="17" fillId="2" borderId="5" xfId="0" applyNumberFormat="1" applyFont="1" applyFill="1" applyBorder="1" applyAlignment="1" applyProtection="1">
      <alignment horizontal="center" vertical="center"/>
      <protection hidden="1"/>
    </xf>
    <xf numFmtId="4" fontId="9" fillId="2" borderId="51" xfId="0" applyNumberFormat="1" applyFont="1" applyFill="1" applyBorder="1" applyAlignment="1" applyProtection="1">
      <alignment horizontal="center" vertical="center"/>
      <protection hidden="1"/>
    </xf>
    <xf numFmtId="4" fontId="9" fillId="2" borderId="50" xfId="0" applyNumberFormat="1" applyFont="1" applyFill="1" applyBorder="1" applyAlignment="1" applyProtection="1">
      <alignment horizontal="center" vertical="center"/>
      <protection hidden="1"/>
    </xf>
    <xf numFmtId="0" fontId="32" fillId="2" borderId="20" xfId="0" applyFont="1" applyFill="1" applyBorder="1" applyAlignment="1">
      <alignment horizontal="right" wrapText="1"/>
    </xf>
    <xf numFmtId="0" fontId="32" fillId="2" borderId="20" xfId="0" applyFont="1" applyFill="1" applyBorder="1" applyAlignment="1">
      <alignment horizontal="left" wrapText="1"/>
    </xf>
    <xf numFmtId="0" fontId="17" fillId="2" borderId="20" xfId="0" applyFont="1" applyFill="1" applyBorder="1" applyAlignment="1">
      <alignment horizontal="center" wrapText="1"/>
    </xf>
    <xf numFmtId="4" fontId="17" fillId="2" borderId="2" xfId="0" applyNumberFormat="1" applyFont="1" applyFill="1" applyBorder="1" applyAlignment="1" applyProtection="1">
      <alignment horizontal="center" vertical="center" wrapText="1"/>
      <protection hidden="1"/>
    </xf>
    <xf numFmtId="4" fontId="17" fillId="2" borderId="56" xfId="0" applyNumberFormat="1" applyFont="1" applyFill="1" applyBorder="1" applyAlignment="1" applyProtection="1">
      <alignment horizontal="center" vertical="center"/>
      <protection hidden="1"/>
    </xf>
    <xf numFmtId="4" fontId="17" fillId="2" borderId="16" xfId="0" applyNumberFormat="1" applyFont="1" applyFill="1" applyBorder="1" applyAlignment="1" applyProtection="1">
      <alignment horizontal="center" vertical="center"/>
      <protection hidden="1"/>
    </xf>
    <xf numFmtId="4" fontId="17" fillId="2" borderId="17" xfId="0" applyNumberFormat="1" applyFont="1" applyFill="1" applyBorder="1" applyAlignment="1" applyProtection="1">
      <alignment horizontal="center" vertical="center"/>
      <protection hidden="1"/>
    </xf>
    <xf numFmtId="4" fontId="17" fillId="2" borderId="18" xfId="0" applyNumberFormat="1" applyFont="1" applyFill="1" applyBorder="1" applyAlignment="1" applyProtection="1">
      <alignment horizontal="center" vertical="center"/>
      <protection hidden="1"/>
    </xf>
    <xf numFmtId="4" fontId="17" fillId="2" borderId="2" xfId="0" applyNumberFormat="1" applyFont="1" applyFill="1" applyBorder="1" applyAlignment="1" applyProtection="1">
      <alignment horizontal="center" vertical="center"/>
      <protection hidden="1"/>
    </xf>
    <xf numFmtId="4" fontId="17" fillId="2" borderId="57" xfId="0" applyNumberFormat="1" applyFont="1" applyFill="1" applyBorder="1" applyAlignment="1" applyProtection="1">
      <alignment horizontal="center" vertical="center"/>
      <protection hidden="1"/>
    </xf>
    <xf numFmtId="0" fontId="32" fillId="2" borderId="3" xfId="0" applyFont="1" applyFill="1" applyBorder="1" applyAlignment="1" applyProtection="1">
      <alignment horizontal="center" vertical="center"/>
      <protection hidden="1"/>
    </xf>
    <xf numFmtId="0" fontId="32" fillId="2" borderId="3" xfId="0" applyFont="1" applyFill="1" applyBorder="1" applyAlignment="1">
      <alignment horizontal="right" wrapText="1"/>
    </xf>
    <xf numFmtId="4" fontId="17" fillId="2" borderId="3" xfId="0" applyNumberFormat="1" applyFont="1" applyFill="1" applyBorder="1" applyAlignment="1" applyProtection="1">
      <alignment horizontal="center" vertical="center" wrapText="1"/>
      <protection hidden="1"/>
    </xf>
    <xf numFmtId="4" fontId="17" fillId="2" borderId="60" xfId="0" applyNumberFormat="1" applyFont="1" applyFill="1" applyBorder="1" applyAlignment="1" applyProtection="1">
      <alignment horizontal="center" vertical="center"/>
      <protection hidden="1"/>
    </xf>
    <xf numFmtId="4" fontId="9" fillId="2" borderId="19" xfId="0" applyNumberFormat="1" applyFont="1" applyFill="1" applyBorder="1" applyAlignment="1" applyProtection="1">
      <alignment horizontal="center" vertical="center"/>
      <protection hidden="1"/>
    </xf>
    <xf numFmtId="4" fontId="9" fillId="2" borderId="20" xfId="0" applyNumberFormat="1" applyFont="1" applyFill="1" applyBorder="1" applyAlignment="1" applyProtection="1">
      <alignment horizontal="center" vertical="center"/>
      <protection hidden="1"/>
    </xf>
    <xf numFmtId="4" fontId="9" fillId="2" borderId="21" xfId="0" applyNumberFormat="1" applyFont="1" applyFill="1" applyBorder="1" applyAlignment="1" applyProtection="1">
      <alignment horizontal="center" vertical="center"/>
      <protection hidden="1"/>
    </xf>
    <xf numFmtId="4" fontId="9" fillId="2" borderId="61" xfId="0" applyNumberFormat="1" applyFont="1" applyFill="1" applyBorder="1" applyAlignment="1" applyProtection="1">
      <alignment horizontal="center" vertical="center"/>
      <protection hidden="1"/>
    </xf>
    <xf numFmtId="4" fontId="9" fillId="2" borderId="60" xfId="0" applyNumberFormat="1" applyFont="1" applyFill="1" applyBorder="1" applyAlignment="1" applyProtection="1">
      <alignment horizontal="center" vertical="center"/>
      <protection hidden="1"/>
    </xf>
    <xf numFmtId="0" fontId="32" fillId="2" borderId="2" xfId="0" applyFont="1" applyFill="1" applyBorder="1" applyAlignment="1">
      <alignment horizontal="right" wrapText="1"/>
    </xf>
    <xf numFmtId="4" fontId="9" fillId="2" borderId="57" xfId="0" applyNumberFormat="1"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0" fontId="17" fillId="2" borderId="2" xfId="0" applyFont="1" applyFill="1" applyBorder="1" applyAlignment="1">
      <alignment horizontal="center" wrapText="1"/>
    </xf>
    <xf numFmtId="0" fontId="32" fillId="2" borderId="2" xfId="0" applyFont="1" applyFill="1" applyBorder="1" applyAlignment="1" applyProtection="1">
      <alignment horizontal="center" vertical="center"/>
      <protection hidden="1"/>
    </xf>
    <xf numFmtId="0" fontId="32" fillId="2" borderId="58" xfId="0" applyFont="1" applyFill="1" applyBorder="1" applyAlignment="1" applyProtection="1">
      <alignment horizontal="center" vertical="center"/>
      <protection hidden="1"/>
    </xf>
    <xf numFmtId="0" fontId="32" fillId="2" borderId="58" xfId="0" applyFont="1" applyFill="1" applyBorder="1" applyAlignment="1">
      <alignment horizontal="right" wrapText="1"/>
    </xf>
    <xf numFmtId="4" fontId="17" fillId="2" borderId="58"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4" fontId="9" fillId="2" borderId="23" xfId="0" applyNumberFormat="1" applyFont="1" applyFill="1" applyBorder="1" applyAlignment="1" applyProtection="1">
      <alignment horizontal="center" vertical="center"/>
      <protection hidden="1"/>
    </xf>
    <xf numFmtId="4" fontId="9" fillId="2" borderId="88" xfId="0" applyNumberFormat="1" applyFont="1" applyFill="1" applyBorder="1" applyAlignment="1" applyProtection="1">
      <alignment horizontal="center" vertical="center"/>
      <protection hidden="1"/>
    </xf>
    <xf numFmtId="4" fontId="17" fillId="2" borderId="58" xfId="0" applyNumberFormat="1" applyFont="1" applyFill="1" applyBorder="1" applyAlignment="1" applyProtection="1">
      <alignment horizontal="center" vertical="center"/>
      <protection hidden="1"/>
    </xf>
    <xf numFmtId="4" fontId="9" fillId="2" borderId="0" xfId="0" applyNumberFormat="1" applyFont="1" applyFill="1" applyAlignment="1" applyProtection="1">
      <alignment horizontal="center" vertical="center"/>
      <protection hidden="1"/>
    </xf>
    <xf numFmtId="4" fontId="9" fillId="2" borderId="58" xfId="0" applyNumberFormat="1" applyFont="1" applyFill="1" applyBorder="1" applyAlignment="1" applyProtection="1">
      <alignment horizontal="center" vertical="center"/>
      <protection hidden="1"/>
    </xf>
    <xf numFmtId="4" fontId="9" fillId="2" borderId="110" xfId="0" applyNumberFormat="1" applyFont="1" applyFill="1" applyBorder="1" applyAlignment="1" applyProtection="1">
      <alignment horizontal="center" vertical="center"/>
      <protection hidden="1"/>
    </xf>
    <xf numFmtId="4" fontId="9" fillId="0" borderId="35" xfId="0" applyNumberFormat="1" applyFont="1" applyBorder="1" applyAlignment="1" applyProtection="1">
      <alignment horizontal="center" vertical="center" wrapText="1"/>
      <protection hidden="1"/>
    </xf>
    <xf numFmtId="4" fontId="9" fillId="0" borderId="36" xfId="0" applyNumberFormat="1" applyFont="1" applyBorder="1" applyAlignment="1" applyProtection="1">
      <alignment horizontal="center" vertical="center" wrapText="1"/>
      <protection hidden="1"/>
    </xf>
    <xf numFmtId="4" fontId="9" fillId="0" borderId="27" xfId="0" applyNumberFormat="1" applyFont="1" applyBorder="1" applyAlignment="1" applyProtection="1">
      <alignment horizontal="center" vertical="center" wrapText="1"/>
      <protection hidden="1"/>
    </xf>
    <xf numFmtId="4" fontId="9" fillId="0" borderId="51" xfId="0" applyNumberFormat="1" applyFont="1" applyBorder="1" applyAlignment="1" applyProtection="1">
      <alignment horizontal="center" vertical="center" wrapText="1"/>
      <protection hidden="1"/>
    </xf>
    <xf numFmtId="4" fontId="17" fillId="0" borderId="27" xfId="0" applyNumberFormat="1" applyFont="1" applyBorder="1" applyAlignment="1" applyProtection="1">
      <alignment horizontal="center" vertical="center" wrapText="1"/>
      <protection hidden="1"/>
    </xf>
    <xf numFmtId="4" fontId="17" fillId="0" borderId="50" xfId="0" applyNumberFormat="1" applyFont="1" applyBorder="1" applyAlignment="1" applyProtection="1">
      <alignment horizontal="center" vertical="center" wrapText="1"/>
      <protection hidden="1"/>
    </xf>
    <xf numFmtId="4" fontId="9" fillId="0" borderId="35" xfId="0" applyNumberFormat="1" applyFont="1" applyBorder="1" applyAlignment="1" applyProtection="1">
      <alignment horizontal="center" vertical="center"/>
      <protection hidden="1"/>
    </xf>
    <xf numFmtId="4" fontId="9" fillId="0" borderId="36" xfId="0" applyNumberFormat="1" applyFont="1" applyBorder="1" applyAlignment="1" applyProtection="1">
      <alignment horizontal="center" vertical="center"/>
      <protection hidden="1"/>
    </xf>
    <xf numFmtId="4" fontId="9" fillId="0" borderId="27" xfId="0" applyNumberFormat="1" applyFont="1" applyBorder="1" applyAlignment="1" applyProtection="1">
      <alignment horizontal="center" vertical="center"/>
      <protection hidden="1"/>
    </xf>
    <xf numFmtId="4" fontId="9" fillId="0" borderId="51" xfId="0" applyNumberFormat="1" applyFont="1" applyBorder="1" applyAlignment="1" applyProtection="1">
      <alignment horizontal="center" vertical="center"/>
      <protection hidden="1"/>
    </xf>
    <xf numFmtId="4" fontId="9" fillId="0" borderId="19" xfId="0" applyNumberFormat="1" applyFont="1" applyBorder="1" applyAlignment="1" applyProtection="1">
      <alignment horizontal="center" vertical="center"/>
      <protection hidden="1"/>
    </xf>
    <xf numFmtId="4" fontId="9" fillId="0" borderId="20" xfId="0" applyNumberFormat="1" applyFont="1" applyBorder="1" applyAlignment="1" applyProtection="1">
      <alignment horizontal="center" vertical="center"/>
      <protection hidden="1"/>
    </xf>
    <xf numFmtId="4" fontId="9" fillId="0" borderId="21" xfId="0" applyNumberFormat="1" applyFont="1" applyBorder="1" applyAlignment="1" applyProtection="1">
      <alignment horizontal="center" vertical="center"/>
      <protection hidden="1"/>
    </xf>
    <xf numFmtId="4" fontId="9" fillId="0" borderId="61" xfId="0" applyNumberFormat="1" applyFont="1" applyBorder="1" applyAlignment="1" applyProtection="1">
      <alignment horizontal="center" vertical="center"/>
      <protection hidden="1"/>
    </xf>
    <xf numFmtId="4" fontId="9" fillId="2" borderId="3" xfId="0" applyNumberFormat="1" applyFont="1" applyFill="1" applyBorder="1" applyAlignment="1" applyProtection="1">
      <alignment horizontal="center" vertical="center"/>
      <protection hidden="1"/>
    </xf>
    <xf numFmtId="4" fontId="9" fillId="0" borderId="16" xfId="0" applyNumberFormat="1" applyFont="1" applyBorder="1" applyAlignment="1" applyProtection="1">
      <alignment horizontal="center" vertical="center"/>
      <protection hidden="1"/>
    </xf>
    <xf numFmtId="4" fontId="9" fillId="0" borderId="17" xfId="0" applyNumberFormat="1" applyFont="1" applyBorder="1" applyAlignment="1" applyProtection="1">
      <alignment horizontal="center" vertical="center"/>
      <protection hidden="1"/>
    </xf>
    <xf numFmtId="4" fontId="9" fillId="0" borderId="18" xfId="0" applyNumberFormat="1" applyFont="1" applyBorder="1" applyAlignment="1" applyProtection="1">
      <alignment horizontal="center" vertical="center"/>
      <protection hidden="1"/>
    </xf>
    <xf numFmtId="4" fontId="9" fillId="0" borderId="57" xfId="0" applyNumberFormat="1" applyFont="1" applyBorder="1" applyAlignment="1" applyProtection="1">
      <alignment horizontal="center" vertical="center"/>
      <protection hidden="1"/>
    </xf>
    <xf numFmtId="4" fontId="9" fillId="0" borderId="22" xfId="0" applyNumberFormat="1" applyFont="1" applyBorder="1" applyAlignment="1" applyProtection="1">
      <alignment horizontal="center" vertical="center"/>
      <protection hidden="1"/>
    </xf>
    <xf numFmtId="4" fontId="9" fillId="0" borderId="23" xfId="0" applyNumberFormat="1" applyFont="1" applyBorder="1" applyAlignment="1" applyProtection="1">
      <alignment horizontal="center" vertical="center"/>
      <protection hidden="1"/>
    </xf>
    <xf numFmtId="4" fontId="9" fillId="0" borderId="88" xfId="0" applyNumberFormat="1" applyFont="1" applyBorder="1" applyAlignment="1" applyProtection="1">
      <alignment horizontal="center" vertical="center"/>
      <protection hidden="1"/>
    </xf>
    <xf numFmtId="4" fontId="9" fillId="0" borderId="0" xfId="0" applyNumberFormat="1" applyFont="1" applyAlignment="1" applyProtection="1">
      <alignment horizontal="center" vertical="center"/>
      <protection hidden="1"/>
    </xf>
    <xf numFmtId="4" fontId="17" fillId="0" borderId="88" xfId="0" applyNumberFormat="1" applyFont="1" applyBorder="1" applyAlignment="1" applyProtection="1">
      <alignment horizontal="center" vertical="center" wrapText="1"/>
      <protection hidden="1"/>
    </xf>
    <xf numFmtId="4" fontId="17" fillId="0" borderId="110" xfId="0" applyNumberFormat="1" applyFont="1" applyBorder="1" applyAlignment="1" applyProtection="1">
      <alignment horizontal="center" vertical="center" wrapText="1"/>
      <protection hidden="1"/>
    </xf>
    <xf numFmtId="4" fontId="9" fillId="0" borderId="5" xfId="0" applyNumberFormat="1" applyFont="1" applyBorder="1" applyAlignment="1" applyProtection="1">
      <alignment horizontal="center" vertical="center" wrapText="1"/>
      <protection hidden="1"/>
    </xf>
    <xf numFmtId="4" fontId="9" fillId="0" borderId="3" xfId="0" applyNumberFormat="1" applyFont="1" applyBorder="1" applyAlignment="1" applyProtection="1">
      <alignment horizontal="center" vertical="center" wrapText="1"/>
      <protection hidden="1"/>
    </xf>
    <xf numFmtId="4" fontId="9" fillId="0" borderId="2" xfId="0" applyNumberFormat="1" applyFont="1" applyBorder="1" applyAlignment="1" applyProtection="1">
      <alignment horizontal="center" vertical="center" wrapText="1"/>
      <protection hidden="1"/>
    </xf>
    <xf numFmtId="0" fontId="32" fillId="2" borderId="6" xfId="0" applyFont="1" applyFill="1" applyBorder="1" applyAlignment="1" applyProtection="1">
      <alignment horizontal="center" vertical="center"/>
      <protection hidden="1"/>
    </xf>
    <xf numFmtId="4" fontId="9" fillId="2" borderId="110" xfId="0" applyNumberFormat="1" applyFont="1" applyFill="1" applyBorder="1" applyAlignment="1" applyProtection="1">
      <alignment horizontal="center" vertical="center" wrapText="1"/>
      <protection hidden="1"/>
    </xf>
    <xf numFmtId="4" fontId="9" fillId="2" borderId="22" xfId="0" applyNumberFormat="1" applyFont="1" applyFill="1" applyBorder="1" applyAlignment="1" applyProtection="1">
      <alignment horizontal="center" vertical="center" wrapText="1"/>
      <protection hidden="1"/>
    </xf>
    <xf numFmtId="4" fontId="9" fillId="2" borderId="23" xfId="0" applyNumberFormat="1" applyFont="1" applyFill="1" applyBorder="1" applyAlignment="1" applyProtection="1">
      <alignment horizontal="center" vertical="center" wrapText="1"/>
      <protection hidden="1"/>
    </xf>
    <xf numFmtId="4" fontId="9" fillId="2" borderId="88" xfId="0" applyNumberFormat="1" applyFont="1" applyFill="1" applyBorder="1" applyAlignment="1" applyProtection="1">
      <alignment horizontal="center" vertical="center" wrapText="1"/>
      <protection hidden="1"/>
    </xf>
    <xf numFmtId="4" fontId="9" fillId="2" borderId="58" xfId="0" applyNumberFormat="1" applyFont="1" applyFill="1" applyBorder="1" applyAlignment="1" applyProtection="1">
      <alignment horizontal="center" vertical="center" wrapText="1"/>
      <protection hidden="1"/>
    </xf>
    <xf numFmtId="4" fontId="9" fillId="2" borderId="0" xfId="0" applyNumberFormat="1" applyFont="1" applyFill="1" applyAlignment="1" applyProtection="1">
      <alignment horizontal="center" vertical="center" wrapText="1"/>
      <protection hidden="1"/>
    </xf>
    <xf numFmtId="0" fontId="17" fillId="2" borderId="1" xfId="0" applyFont="1" applyFill="1" applyBorder="1" applyAlignment="1" applyProtection="1">
      <alignment horizontal="center" vertical="center"/>
      <protection hidden="1"/>
    </xf>
    <xf numFmtId="0" fontId="9" fillId="2" borderId="5" xfId="0" applyFont="1" applyFill="1" applyBorder="1" applyAlignment="1" applyProtection="1">
      <alignment horizontal="left" vertical="center" wrapText="1"/>
      <protection hidden="1"/>
    </xf>
    <xf numFmtId="2" fontId="17" fillId="2" borderId="5"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xf>
    <xf numFmtId="2" fontId="9" fillId="0" borderId="35" xfId="0" applyNumberFormat="1" applyFont="1" applyBorder="1" applyAlignment="1">
      <alignment horizontal="center" vertical="center"/>
    </xf>
    <xf numFmtId="2" fontId="9" fillId="0" borderId="36" xfId="0" applyNumberFormat="1" applyFont="1" applyBorder="1" applyAlignment="1">
      <alignment horizontal="center" vertical="center"/>
    </xf>
    <xf numFmtId="2" fontId="9" fillId="0" borderId="27" xfId="0" applyNumberFormat="1" applyFont="1" applyBorder="1" applyAlignment="1">
      <alignment horizontal="center" vertical="center"/>
    </xf>
    <xf numFmtId="2" fontId="17" fillId="2" borderId="5" xfId="0" applyNumberFormat="1" applyFont="1" applyFill="1" applyBorder="1" applyAlignment="1">
      <alignment horizontal="center" vertical="center"/>
    </xf>
    <xf numFmtId="2" fontId="9" fillId="0" borderId="25" xfId="0" applyNumberFormat="1" applyFont="1" applyBorder="1" applyAlignment="1">
      <alignment horizontal="center" vertical="center"/>
    </xf>
    <xf numFmtId="2" fontId="9" fillId="2" borderId="5" xfId="0" applyNumberFormat="1" applyFont="1" applyFill="1" applyBorder="1" applyAlignment="1">
      <alignment horizontal="center" vertical="center"/>
    </xf>
    <xf numFmtId="2" fontId="9" fillId="0" borderId="51" xfId="0" applyNumberFormat="1" applyFont="1" applyBorder="1" applyAlignment="1">
      <alignment horizontal="center" vertical="center"/>
    </xf>
    <xf numFmtId="2" fontId="9" fillId="0" borderId="5" xfId="0" applyNumberFormat="1" applyFont="1" applyBorder="1" applyAlignment="1">
      <alignment horizontal="center" vertical="center"/>
    </xf>
    <xf numFmtId="0" fontId="10" fillId="2" borderId="26" xfId="0" applyFont="1" applyFill="1" applyBorder="1" applyAlignment="1" applyProtection="1">
      <alignment horizontal="center" vertical="center"/>
      <protection hidden="1"/>
    </xf>
    <xf numFmtId="0" fontId="9" fillId="2" borderId="2" xfId="0" applyFont="1" applyFill="1" applyBorder="1" applyAlignment="1" applyProtection="1">
      <alignment horizontal="left" vertical="center" wrapText="1"/>
      <protection hidden="1"/>
    </xf>
    <xf numFmtId="2" fontId="17" fillId="2" borderId="2" xfId="0" applyNumberFormat="1" applyFont="1" applyFill="1" applyBorder="1" applyAlignment="1">
      <alignment horizontal="center" vertical="center" wrapText="1"/>
    </xf>
    <xf numFmtId="2" fontId="17" fillId="2" borderId="56" xfId="0" applyNumberFormat="1" applyFont="1" applyFill="1" applyBorder="1" applyAlignment="1">
      <alignment horizontal="center" vertical="center"/>
    </xf>
    <xf numFmtId="2" fontId="9" fillId="0" borderId="16" xfId="0" applyNumberFormat="1" applyFont="1" applyBorder="1" applyAlignment="1">
      <alignment horizontal="center" vertical="center"/>
    </xf>
    <xf numFmtId="2" fontId="9" fillId="0" borderId="17" xfId="0" applyNumberFormat="1" applyFont="1" applyBorder="1" applyAlignment="1">
      <alignment horizontal="center" vertical="center"/>
    </xf>
    <xf numFmtId="2" fontId="9" fillId="0" borderId="18" xfId="0" applyNumberFormat="1" applyFont="1" applyBorder="1" applyAlignment="1">
      <alignment horizontal="center" vertical="center"/>
    </xf>
    <xf numFmtId="2" fontId="17" fillId="2" borderId="2" xfId="0" applyNumberFormat="1" applyFont="1" applyFill="1" applyBorder="1" applyAlignment="1">
      <alignment horizontal="center" vertical="center"/>
    </xf>
    <xf numFmtId="2" fontId="9" fillId="0" borderId="26" xfId="0" applyNumberFormat="1" applyFont="1" applyBorder="1" applyAlignment="1">
      <alignment horizontal="center" vertical="center"/>
    </xf>
    <xf numFmtId="2" fontId="9" fillId="2" borderId="2" xfId="0" applyNumberFormat="1" applyFont="1" applyFill="1" applyBorder="1" applyAlignment="1">
      <alignment horizontal="center" vertical="center"/>
    </xf>
    <xf numFmtId="2" fontId="9" fillId="0" borderId="57" xfId="0" applyNumberFormat="1" applyFont="1" applyBorder="1" applyAlignment="1">
      <alignment horizontal="center" vertical="center"/>
    </xf>
    <xf numFmtId="2" fontId="9" fillId="0" borderId="2" xfId="0" applyNumberFormat="1" applyFont="1" applyBorder="1" applyAlignment="1">
      <alignment horizontal="center" vertical="center"/>
    </xf>
    <xf numFmtId="0" fontId="10" fillId="2" borderId="28" xfId="0" applyFont="1" applyFill="1" applyBorder="1" applyAlignment="1" applyProtection="1">
      <alignment horizontal="center" vertical="center"/>
      <protection hidden="1"/>
    </xf>
    <xf numFmtId="2" fontId="31" fillId="2" borderId="56" xfId="0" applyNumberFormat="1" applyFont="1" applyFill="1" applyBorder="1" applyAlignment="1">
      <alignment horizontal="center" vertical="center"/>
    </xf>
    <xf numFmtId="2" fontId="10" fillId="0" borderId="16" xfId="0" applyNumberFormat="1" applyFont="1" applyBorder="1" applyAlignment="1">
      <alignment horizontal="center" vertical="center"/>
    </xf>
    <xf numFmtId="2" fontId="10" fillId="0" borderId="17" xfId="0" applyNumberFormat="1" applyFont="1" applyBorder="1" applyAlignment="1">
      <alignment horizontal="center" vertical="center"/>
    </xf>
    <xf numFmtId="2" fontId="10" fillId="0" borderId="18" xfId="0" applyNumberFormat="1" applyFont="1" applyBorder="1" applyAlignment="1">
      <alignment horizontal="center" vertical="center"/>
    </xf>
    <xf numFmtId="2" fontId="31" fillId="2" borderId="2" xfId="0" applyNumberFormat="1" applyFont="1" applyFill="1" applyBorder="1" applyAlignment="1">
      <alignment horizontal="center" vertical="center"/>
    </xf>
    <xf numFmtId="2" fontId="10" fillId="0" borderId="26" xfId="0" applyNumberFormat="1" applyFont="1" applyBorder="1" applyAlignment="1">
      <alignment horizontal="center" vertical="center"/>
    </xf>
    <xf numFmtId="2" fontId="10" fillId="2" borderId="2" xfId="0" applyNumberFormat="1" applyFont="1" applyFill="1" applyBorder="1" applyAlignment="1">
      <alignment horizontal="center" vertical="center"/>
    </xf>
    <xf numFmtId="2" fontId="10" fillId="0" borderId="57" xfId="0" applyNumberFormat="1" applyFont="1" applyBorder="1" applyAlignment="1">
      <alignment horizontal="center" vertical="center"/>
    </xf>
    <xf numFmtId="2" fontId="10" fillId="0" borderId="2" xfId="0" applyNumberFormat="1" applyFont="1" applyBorder="1" applyAlignment="1">
      <alignment horizontal="center" vertical="center"/>
    </xf>
    <xf numFmtId="0" fontId="9" fillId="2" borderId="3" xfId="0" applyFont="1" applyFill="1" applyBorder="1" applyAlignment="1" applyProtection="1">
      <alignment horizontal="left" vertical="center" wrapText="1"/>
      <protection hidden="1"/>
    </xf>
    <xf numFmtId="2" fontId="31" fillId="2" borderId="3" xfId="0" applyNumberFormat="1" applyFont="1" applyFill="1" applyBorder="1" applyAlignment="1">
      <alignment horizontal="center" vertical="center" wrapText="1"/>
    </xf>
    <xf numFmtId="2" fontId="31" fillId="2" borderId="60" xfId="0" applyNumberFormat="1" applyFont="1" applyFill="1" applyBorder="1" applyAlignment="1">
      <alignment horizontal="center" vertical="center"/>
    </xf>
    <xf numFmtId="2" fontId="10" fillId="0" borderId="19" xfId="0" applyNumberFormat="1" applyFont="1" applyBorder="1" applyAlignment="1">
      <alignment horizontal="center" vertical="center"/>
    </xf>
    <xf numFmtId="2" fontId="10" fillId="0" borderId="20" xfId="0" applyNumberFormat="1" applyFont="1" applyBorder="1" applyAlignment="1">
      <alignment horizontal="center" vertical="center"/>
    </xf>
    <xf numFmtId="2" fontId="10" fillId="0" borderId="21" xfId="0" applyNumberFormat="1" applyFont="1" applyBorder="1" applyAlignment="1">
      <alignment horizontal="center" vertical="center"/>
    </xf>
    <xf numFmtId="2" fontId="31" fillId="2" borderId="3" xfId="0" applyNumberFormat="1" applyFont="1" applyFill="1" applyBorder="1" applyAlignment="1">
      <alignment horizontal="center" vertical="center"/>
    </xf>
    <xf numFmtId="2" fontId="10" fillId="0" borderId="28" xfId="0" applyNumberFormat="1" applyFont="1" applyBorder="1" applyAlignment="1">
      <alignment horizontal="center" vertical="center"/>
    </xf>
    <xf numFmtId="2" fontId="10" fillId="2" borderId="3" xfId="0" applyNumberFormat="1" applyFont="1" applyFill="1" applyBorder="1" applyAlignment="1">
      <alignment horizontal="center" vertical="center"/>
    </xf>
    <xf numFmtId="2" fontId="10" fillId="0" borderId="61" xfId="0" applyNumberFormat="1" applyFont="1" applyBorder="1" applyAlignment="1">
      <alignment horizontal="center" vertical="center"/>
    </xf>
    <xf numFmtId="2" fontId="10" fillId="0" borderId="3" xfId="0" applyNumberFormat="1" applyFont="1" applyBorder="1" applyAlignment="1">
      <alignment horizontal="center" vertical="center"/>
    </xf>
    <xf numFmtId="0" fontId="10" fillId="2" borderId="75" xfId="0" applyFont="1" applyFill="1" applyBorder="1" applyAlignment="1" applyProtection="1">
      <alignment horizontal="center" vertical="center"/>
      <protection hidden="1"/>
    </xf>
    <xf numFmtId="0" fontId="9" fillId="2" borderId="76" xfId="0" applyFont="1" applyFill="1" applyBorder="1" applyAlignment="1" applyProtection="1">
      <alignment horizontal="left" vertical="center" wrapText="1"/>
      <protection hidden="1"/>
    </xf>
    <xf numFmtId="2" fontId="31" fillId="2" borderId="76" xfId="0" applyNumberFormat="1" applyFont="1" applyFill="1" applyBorder="1" applyAlignment="1">
      <alignment horizontal="center" vertical="center" wrapText="1"/>
    </xf>
    <xf numFmtId="2" fontId="31" fillId="2" borderId="77" xfId="0" applyNumberFormat="1" applyFont="1" applyFill="1" applyBorder="1" applyAlignment="1">
      <alignment horizontal="center" vertical="center"/>
    </xf>
    <xf numFmtId="2" fontId="10" fillId="0" borderId="78" xfId="0" applyNumberFormat="1" applyFont="1" applyBorder="1" applyAlignment="1">
      <alignment horizontal="center" vertical="center"/>
    </xf>
    <xf numFmtId="2" fontId="10" fillId="0" borderId="79" xfId="0" applyNumberFormat="1" applyFont="1" applyBorder="1" applyAlignment="1">
      <alignment horizontal="center" vertical="center"/>
    </xf>
    <xf numFmtId="2" fontId="10" fillId="0" borderId="80" xfId="0" applyNumberFormat="1" applyFont="1" applyBorder="1" applyAlignment="1">
      <alignment horizontal="center" vertical="center"/>
    </xf>
    <xf numFmtId="2" fontId="31" fillId="2" borderId="76" xfId="0" applyNumberFormat="1" applyFont="1" applyFill="1" applyBorder="1" applyAlignment="1">
      <alignment horizontal="center" vertical="center"/>
    </xf>
    <xf numFmtId="2" fontId="10" fillId="0" borderId="81" xfId="0" applyNumberFormat="1" applyFont="1" applyBorder="1" applyAlignment="1">
      <alignment horizontal="center" vertical="center"/>
    </xf>
    <xf numFmtId="2" fontId="10" fillId="2" borderId="76" xfId="0" applyNumberFormat="1" applyFont="1" applyFill="1" applyBorder="1" applyAlignment="1">
      <alignment horizontal="center" vertical="center"/>
    </xf>
    <xf numFmtId="2" fontId="10" fillId="0" borderId="77" xfId="0" applyNumberFormat="1" applyFont="1" applyBorder="1" applyAlignment="1">
      <alignment horizontal="center" vertical="center"/>
    </xf>
    <xf numFmtId="2" fontId="31" fillId="2" borderId="42" xfId="0" applyNumberFormat="1" applyFont="1" applyFill="1" applyBorder="1" applyAlignment="1" applyProtection="1">
      <alignment horizontal="center" vertical="center" wrapText="1"/>
      <protection hidden="1"/>
    </xf>
    <xf numFmtId="2" fontId="31" fillId="2" borderId="44" xfId="0" applyNumberFormat="1" applyFont="1" applyFill="1" applyBorder="1" applyAlignment="1" applyProtection="1">
      <alignment horizontal="center" vertical="center" wrapText="1"/>
      <protection hidden="1"/>
    </xf>
    <xf numFmtId="2" fontId="31" fillId="2" borderId="45" xfId="0" applyNumberFormat="1" applyFont="1" applyFill="1" applyBorder="1" applyAlignment="1" applyProtection="1">
      <alignment horizontal="center" vertical="center" wrapText="1"/>
      <protection hidden="1"/>
    </xf>
    <xf numFmtId="2" fontId="31" fillId="2" borderId="46" xfId="0" applyNumberFormat="1" applyFont="1" applyFill="1" applyBorder="1" applyAlignment="1" applyProtection="1">
      <alignment horizontal="center" vertical="center" wrapText="1"/>
      <protection hidden="1"/>
    </xf>
    <xf numFmtId="2" fontId="31" fillId="2" borderId="47" xfId="0" applyNumberFormat="1" applyFont="1" applyFill="1" applyBorder="1" applyAlignment="1" applyProtection="1">
      <alignment horizontal="center" vertical="center" wrapText="1"/>
      <protection hidden="1"/>
    </xf>
    <xf numFmtId="2" fontId="31" fillId="2" borderId="48" xfId="0" applyNumberFormat="1" applyFont="1" applyFill="1" applyBorder="1" applyAlignment="1" applyProtection="1">
      <alignment horizontal="center" vertical="center" wrapText="1"/>
      <protection hidden="1"/>
    </xf>
    <xf numFmtId="2" fontId="17" fillId="2" borderId="5" xfId="0" applyNumberFormat="1" applyFont="1" applyFill="1" applyBorder="1" applyAlignment="1" applyProtection="1">
      <alignment horizontal="center" vertical="center" wrapText="1"/>
      <protection hidden="1"/>
    </xf>
    <xf numFmtId="2" fontId="17" fillId="2" borderId="50" xfId="0" applyNumberFormat="1" applyFont="1" applyFill="1" applyBorder="1" applyAlignment="1" applyProtection="1">
      <alignment horizontal="center" vertical="center" wrapText="1"/>
      <protection hidden="1"/>
    </xf>
    <xf numFmtId="2" fontId="17" fillId="2" borderId="35" xfId="0" applyNumberFormat="1" applyFont="1" applyFill="1" applyBorder="1" applyAlignment="1" applyProtection="1">
      <alignment horizontal="center" vertical="center" wrapText="1"/>
      <protection hidden="1"/>
    </xf>
    <xf numFmtId="2" fontId="17" fillId="2" borderId="36" xfId="0" applyNumberFormat="1" applyFont="1" applyFill="1" applyBorder="1" applyAlignment="1" applyProtection="1">
      <alignment horizontal="center" vertical="center" wrapText="1"/>
      <protection hidden="1"/>
    </xf>
    <xf numFmtId="2" fontId="17" fillId="2" borderId="27" xfId="0" applyNumberFormat="1" applyFont="1" applyFill="1" applyBorder="1" applyAlignment="1" applyProtection="1">
      <alignment horizontal="center" vertical="center" wrapText="1"/>
      <protection hidden="1"/>
    </xf>
    <xf numFmtId="2" fontId="17" fillId="2" borderId="51" xfId="0" applyNumberFormat="1" applyFont="1" applyFill="1" applyBorder="1" applyAlignment="1" applyProtection="1">
      <alignment horizontal="center" vertical="center" wrapText="1"/>
      <protection hidden="1"/>
    </xf>
    <xf numFmtId="2" fontId="9" fillId="0" borderId="5" xfId="0" applyNumberFormat="1" applyFont="1" applyBorder="1" applyAlignment="1" applyProtection="1">
      <alignment horizontal="center" vertical="center" wrapText="1"/>
      <protection hidden="1"/>
    </xf>
    <xf numFmtId="2" fontId="9" fillId="2" borderId="50" xfId="0" applyNumberFormat="1" applyFont="1" applyFill="1" applyBorder="1" applyAlignment="1" applyProtection="1">
      <alignment horizontal="center" vertical="center" wrapText="1"/>
      <protection hidden="1"/>
    </xf>
    <xf numFmtId="2" fontId="9" fillId="2" borderId="35" xfId="0" applyNumberFormat="1" applyFont="1" applyFill="1" applyBorder="1" applyAlignment="1" applyProtection="1">
      <alignment horizontal="center" vertical="center" wrapText="1"/>
      <protection hidden="1"/>
    </xf>
    <xf numFmtId="2" fontId="9" fillId="2" borderId="36" xfId="0" applyNumberFormat="1" applyFont="1" applyFill="1" applyBorder="1" applyAlignment="1" applyProtection="1">
      <alignment horizontal="center" vertical="center" wrapText="1"/>
      <protection hidden="1"/>
    </xf>
    <xf numFmtId="2" fontId="9" fillId="2" borderId="27" xfId="0" applyNumberFormat="1" applyFont="1" applyFill="1" applyBorder="1" applyAlignment="1" applyProtection="1">
      <alignment horizontal="center" vertical="center" wrapText="1"/>
      <protection hidden="1"/>
    </xf>
    <xf numFmtId="2" fontId="9" fillId="2" borderId="51" xfId="0" applyNumberFormat="1" applyFont="1" applyFill="1" applyBorder="1" applyAlignment="1" applyProtection="1">
      <alignment horizontal="center" vertical="center" wrapText="1"/>
      <protection hidden="1"/>
    </xf>
    <xf numFmtId="2" fontId="17" fillId="2" borderId="2" xfId="0" applyNumberFormat="1" applyFont="1" applyFill="1" applyBorder="1" applyAlignment="1" applyProtection="1">
      <alignment horizontal="center" vertical="center" wrapText="1"/>
      <protection hidden="1"/>
    </xf>
    <xf numFmtId="2" fontId="17" fillId="2" borderId="56" xfId="0" applyNumberFormat="1" applyFont="1" applyFill="1" applyBorder="1" applyAlignment="1" applyProtection="1">
      <alignment horizontal="center" vertical="center"/>
      <protection hidden="1"/>
    </xf>
    <xf numFmtId="2" fontId="17" fillId="2" borderId="16" xfId="0" applyNumberFormat="1" applyFont="1" applyFill="1" applyBorder="1" applyAlignment="1" applyProtection="1">
      <alignment horizontal="center" vertical="center"/>
      <protection hidden="1"/>
    </xf>
    <xf numFmtId="2" fontId="17" fillId="2" borderId="17" xfId="0" applyNumberFormat="1" applyFont="1" applyFill="1" applyBorder="1" applyAlignment="1" applyProtection="1">
      <alignment horizontal="center" vertical="center"/>
      <protection hidden="1"/>
    </xf>
    <xf numFmtId="2" fontId="17" fillId="2" borderId="18" xfId="0" applyNumberFormat="1" applyFont="1" applyFill="1" applyBorder="1" applyAlignment="1" applyProtection="1">
      <alignment horizontal="center" vertical="center"/>
      <protection hidden="1"/>
    </xf>
    <xf numFmtId="2" fontId="17" fillId="2" borderId="2" xfId="0" applyNumberFormat="1" applyFont="1" applyFill="1" applyBorder="1" applyAlignment="1" applyProtection="1">
      <alignment horizontal="center" vertical="center"/>
      <protection hidden="1"/>
    </xf>
    <xf numFmtId="2" fontId="17" fillId="2" borderId="57" xfId="0" applyNumberFormat="1" applyFont="1" applyFill="1" applyBorder="1" applyAlignment="1" applyProtection="1">
      <alignment horizontal="center" vertical="center"/>
      <protection hidden="1"/>
    </xf>
    <xf numFmtId="2" fontId="9" fillId="0" borderId="3" xfId="0" applyNumberFormat="1" applyFont="1" applyBorder="1" applyAlignment="1" applyProtection="1">
      <alignment horizontal="center" vertical="center" wrapText="1"/>
      <protection hidden="1"/>
    </xf>
    <xf numFmtId="2" fontId="9" fillId="0" borderId="2" xfId="0" applyNumberFormat="1" applyFont="1" applyBorder="1" applyAlignment="1" applyProtection="1">
      <alignment horizontal="center" vertical="center" wrapText="1"/>
      <protection hidden="1"/>
    </xf>
    <xf numFmtId="2" fontId="31" fillId="2" borderId="5" xfId="0" applyNumberFormat="1" applyFont="1" applyFill="1" applyBorder="1" applyAlignment="1">
      <alignment horizontal="center" vertical="center" wrapText="1"/>
    </xf>
    <xf numFmtId="2" fontId="31" fillId="2" borderId="50" xfId="0" applyNumberFormat="1" applyFont="1" applyFill="1" applyBorder="1" applyAlignment="1">
      <alignment horizontal="center" vertical="center"/>
    </xf>
    <xf numFmtId="2" fontId="10" fillId="2" borderId="35" xfId="0" applyNumberFormat="1" applyFont="1" applyFill="1" applyBorder="1" applyAlignment="1">
      <alignment horizontal="center" vertical="center"/>
    </xf>
    <xf numFmtId="2" fontId="10" fillId="2" borderId="36" xfId="0" applyNumberFormat="1" applyFont="1" applyFill="1" applyBorder="1" applyAlignment="1">
      <alignment horizontal="center" vertical="center"/>
    </xf>
    <xf numFmtId="2" fontId="10" fillId="2" borderId="27" xfId="0" applyNumberFormat="1" applyFont="1" applyFill="1" applyBorder="1" applyAlignment="1">
      <alignment horizontal="center" vertical="center"/>
    </xf>
    <xf numFmtId="2" fontId="31" fillId="2" borderId="5" xfId="0" applyNumberFormat="1" applyFont="1" applyFill="1" applyBorder="1" applyAlignment="1">
      <alignment horizontal="center" vertical="center"/>
    </xf>
    <xf numFmtId="2" fontId="10" fillId="2" borderId="25" xfId="0" applyNumberFormat="1" applyFont="1" applyFill="1" applyBorder="1" applyAlignment="1">
      <alignment horizontal="center" vertical="center"/>
    </xf>
    <xf numFmtId="2" fontId="10" fillId="2" borderId="5" xfId="0" applyNumberFormat="1" applyFont="1" applyFill="1" applyBorder="1" applyAlignment="1">
      <alignment horizontal="center" vertical="center"/>
    </xf>
    <xf numFmtId="2" fontId="10" fillId="2" borderId="51" xfId="0" applyNumberFormat="1" applyFont="1" applyFill="1" applyBorder="1" applyAlignment="1">
      <alignment horizontal="center" vertical="center"/>
    </xf>
    <xf numFmtId="2" fontId="10" fillId="2" borderId="16" xfId="0" applyNumberFormat="1" applyFont="1" applyFill="1" applyBorder="1" applyAlignment="1">
      <alignment horizontal="center" vertical="center"/>
    </xf>
    <xf numFmtId="2" fontId="10" fillId="2" borderId="17" xfId="0" applyNumberFormat="1" applyFont="1" applyFill="1" applyBorder="1" applyAlignment="1">
      <alignment horizontal="center" vertical="center"/>
    </xf>
    <xf numFmtId="2" fontId="10" fillId="2" borderId="18" xfId="0" applyNumberFormat="1" applyFont="1" applyFill="1" applyBorder="1" applyAlignment="1">
      <alignment horizontal="center" vertical="center"/>
    </xf>
    <xf numFmtId="2" fontId="10" fillId="2" borderId="26" xfId="0" applyNumberFormat="1" applyFont="1" applyFill="1" applyBorder="1" applyAlignment="1">
      <alignment horizontal="center" vertical="center"/>
    </xf>
    <xf numFmtId="2" fontId="10" fillId="2" borderId="19" xfId="0" applyNumberFormat="1" applyFont="1" applyFill="1" applyBorder="1" applyAlignment="1">
      <alignment horizontal="center" vertical="center"/>
    </xf>
    <xf numFmtId="2" fontId="10" fillId="2" borderId="20" xfId="0" applyNumberFormat="1" applyFont="1" applyFill="1" applyBorder="1" applyAlignment="1">
      <alignment horizontal="center" vertical="center"/>
    </xf>
    <xf numFmtId="2" fontId="10" fillId="2" borderId="21" xfId="0" applyNumberFormat="1" applyFont="1" applyFill="1" applyBorder="1" applyAlignment="1">
      <alignment horizontal="center" vertical="center"/>
    </xf>
    <xf numFmtId="2" fontId="10" fillId="2" borderId="28" xfId="0" applyNumberFormat="1" applyFont="1" applyFill="1" applyBorder="1" applyAlignment="1">
      <alignment horizontal="center" vertical="center"/>
    </xf>
    <xf numFmtId="2" fontId="10" fillId="2" borderId="61" xfId="0" applyNumberFormat="1" applyFont="1" applyFill="1" applyBorder="1" applyAlignment="1">
      <alignment horizontal="center" vertical="center"/>
    </xf>
    <xf numFmtId="0" fontId="10" fillId="2" borderId="6" xfId="0" applyFont="1" applyFill="1" applyBorder="1" applyAlignment="1" applyProtection="1">
      <alignment horizontal="center" vertical="center"/>
      <protection hidden="1"/>
    </xf>
    <xf numFmtId="0" fontId="9" fillId="2" borderId="6" xfId="0" applyFont="1" applyFill="1" applyBorder="1" applyAlignment="1" applyProtection="1">
      <alignment horizontal="left" vertical="center" wrapText="1"/>
      <protection hidden="1"/>
    </xf>
    <xf numFmtId="2" fontId="31" fillId="2" borderId="6" xfId="0" applyNumberFormat="1" applyFont="1" applyFill="1" applyBorder="1" applyAlignment="1">
      <alignment horizontal="center" vertical="center" wrapText="1"/>
    </xf>
    <xf numFmtId="2" fontId="31" fillId="2" borderId="82" xfId="0" applyNumberFormat="1" applyFont="1" applyFill="1" applyBorder="1" applyAlignment="1">
      <alignment horizontal="center" vertical="center"/>
    </xf>
    <xf numFmtId="2" fontId="10" fillId="2" borderId="37" xfId="0" applyNumberFormat="1" applyFont="1" applyFill="1" applyBorder="1" applyAlignment="1">
      <alignment horizontal="center" vertical="center"/>
    </xf>
    <xf numFmtId="2" fontId="10" fillId="2" borderId="30" xfId="0" applyNumberFormat="1" applyFont="1" applyFill="1" applyBorder="1" applyAlignment="1">
      <alignment horizontal="center" vertical="center"/>
    </xf>
    <xf numFmtId="2" fontId="10" fillId="2" borderId="31" xfId="0" applyNumberFormat="1" applyFont="1" applyFill="1" applyBorder="1" applyAlignment="1">
      <alignment horizontal="center" vertical="center"/>
    </xf>
    <xf numFmtId="2" fontId="31" fillId="2" borderId="6" xfId="0" applyNumberFormat="1" applyFont="1" applyFill="1" applyBorder="1" applyAlignment="1">
      <alignment horizontal="center" vertical="center"/>
    </xf>
    <xf numFmtId="2" fontId="10" fillId="2" borderId="29" xfId="0" applyNumberFormat="1" applyFont="1" applyFill="1" applyBorder="1" applyAlignment="1">
      <alignment horizontal="center" vertical="center"/>
    </xf>
    <xf numFmtId="2" fontId="10" fillId="2" borderId="6" xfId="0" applyNumberFormat="1" applyFont="1" applyFill="1" applyBorder="1" applyAlignment="1">
      <alignment horizontal="center" vertical="center"/>
    </xf>
    <xf numFmtId="2" fontId="10" fillId="2" borderId="83" xfId="0" applyNumberFormat="1" applyFont="1" applyFill="1" applyBorder="1" applyAlignment="1">
      <alignment horizontal="center" vertical="center"/>
    </xf>
    <xf numFmtId="0" fontId="17" fillId="2" borderId="38" xfId="0" applyFont="1" applyFill="1" applyBorder="1" applyAlignment="1" applyProtection="1">
      <alignment horizontal="center" vertical="center"/>
      <protection hidden="1"/>
    </xf>
    <xf numFmtId="0" fontId="17" fillId="2" borderId="105" xfId="0" applyFont="1" applyFill="1" applyBorder="1" applyAlignment="1" applyProtection="1">
      <alignment horizontal="center" vertical="center" wrapText="1"/>
      <protection hidden="1"/>
    </xf>
    <xf numFmtId="2" fontId="17" fillId="2" borderId="1" xfId="0" applyNumberFormat="1" applyFont="1" applyFill="1" applyBorder="1" applyAlignment="1">
      <alignment horizontal="center" vertical="center" wrapText="1"/>
    </xf>
    <xf numFmtId="2" fontId="17" fillId="2" borderId="39" xfId="0" applyNumberFormat="1" applyFont="1" applyFill="1" applyBorder="1" applyAlignment="1">
      <alignment horizontal="center" vertical="center"/>
    </xf>
    <xf numFmtId="2" fontId="17" fillId="2" borderId="7"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9" xfId="0" applyNumberFormat="1" applyFont="1" applyFill="1" applyBorder="1" applyAlignment="1">
      <alignment horizontal="center" vertical="center"/>
    </xf>
    <xf numFmtId="2" fontId="17" fillId="2" borderId="1" xfId="0" applyNumberFormat="1" applyFont="1" applyFill="1" applyBorder="1" applyAlignment="1">
      <alignment horizontal="center" vertical="center"/>
    </xf>
    <xf numFmtId="2" fontId="17" fillId="2" borderId="38"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0" fontId="42" fillId="0" borderId="0" xfId="0" applyFont="1" applyAlignment="1" applyProtection="1">
      <alignment vertical="center"/>
      <protection hidden="1"/>
    </xf>
    <xf numFmtId="165" fontId="0" fillId="0" borderId="0" xfId="0" applyNumberFormat="1"/>
    <xf numFmtId="0" fontId="17" fillId="2" borderId="42" xfId="0" applyFont="1" applyFill="1" applyBorder="1" applyAlignment="1">
      <alignment horizontal="center" vertical="center"/>
    </xf>
    <xf numFmtId="0" fontId="17" fillId="2" borderId="42" xfId="0" applyFont="1" applyFill="1" applyBorder="1" applyAlignment="1" applyProtection="1">
      <alignment horizontal="center" vertical="center"/>
      <protection hidden="1"/>
    </xf>
    <xf numFmtId="4" fontId="17" fillId="2" borderId="42" xfId="0" applyNumberFormat="1" applyFont="1" applyFill="1" applyBorder="1" applyAlignment="1" applyProtection="1">
      <alignment horizontal="center" vertical="center" wrapText="1"/>
      <protection hidden="1"/>
    </xf>
    <xf numFmtId="4" fontId="17" fillId="2" borderId="44" xfId="0" applyNumberFormat="1" applyFont="1" applyFill="1" applyBorder="1" applyAlignment="1" applyProtection="1">
      <alignment horizontal="center" vertical="center" wrapText="1"/>
      <protection hidden="1"/>
    </xf>
    <xf numFmtId="4" fontId="17" fillId="2" borderId="45" xfId="0" applyNumberFormat="1" applyFont="1" applyFill="1" applyBorder="1" applyAlignment="1" applyProtection="1">
      <alignment horizontal="center" vertical="center" wrapText="1"/>
      <protection hidden="1"/>
    </xf>
    <xf numFmtId="4" fontId="17" fillId="2" borderId="46" xfId="0" applyNumberFormat="1" applyFont="1" applyFill="1" applyBorder="1" applyAlignment="1" applyProtection="1">
      <alignment horizontal="center" vertical="center" wrapText="1"/>
      <protection hidden="1"/>
    </xf>
    <xf numFmtId="4" fontId="17" fillId="2" borderId="47" xfId="0" applyNumberFormat="1" applyFont="1" applyFill="1" applyBorder="1" applyAlignment="1" applyProtection="1">
      <alignment horizontal="center" vertical="center" wrapText="1"/>
      <protection hidden="1"/>
    </xf>
    <xf numFmtId="4" fontId="17" fillId="2" borderId="48"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wrapText="1"/>
      <protection hidden="1"/>
    </xf>
    <xf numFmtId="4" fontId="9" fillId="0" borderId="22" xfId="0" applyNumberFormat="1" applyFont="1" applyBorder="1" applyAlignment="1" applyProtection="1">
      <alignment horizontal="center" vertical="center" wrapText="1"/>
      <protection hidden="1"/>
    </xf>
    <xf numFmtId="4" fontId="9" fillId="0" borderId="23" xfId="0" applyNumberFormat="1" applyFont="1" applyBorder="1" applyAlignment="1" applyProtection="1">
      <alignment horizontal="center" vertical="center" wrapText="1"/>
      <protection hidden="1"/>
    </xf>
    <xf numFmtId="4" fontId="9" fillId="0" borderId="88" xfId="0" applyNumberFormat="1" applyFont="1" applyBorder="1" applyAlignment="1" applyProtection="1">
      <alignment horizontal="center" vertical="center" wrapText="1"/>
      <protection hidden="1"/>
    </xf>
    <xf numFmtId="4" fontId="9" fillId="0" borderId="0" xfId="0" applyNumberFormat="1" applyFont="1" applyAlignment="1" applyProtection="1">
      <alignment horizontal="center" vertical="center" wrapText="1"/>
      <protection hidden="1"/>
    </xf>
    <xf numFmtId="2" fontId="17" fillId="2" borderId="3" xfId="0" applyNumberFormat="1" applyFont="1" applyFill="1" applyBorder="1" applyAlignment="1">
      <alignment horizontal="center" vertical="center" wrapText="1"/>
    </xf>
    <xf numFmtId="2" fontId="17" fillId="2" borderId="60" xfId="0" applyNumberFormat="1" applyFont="1" applyFill="1" applyBorder="1" applyAlignment="1">
      <alignment horizontal="center" vertical="center"/>
    </xf>
    <xf numFmtId="2" fontId="9" fillId="0" borderId="19" xfId="0" applyNumberFormat="1" applyFont="1" applyBorder="1" applyAlignment="1">
      <alignment horizontal="center" vertical="center"/>
    </xf>
    <xf numFmtId="2" fontId="9" fillId="0" borderId="20" xfId="0" applyNumberFormat="1" applyFont="1" applyBorder="1" applyAlignment="1">
      <alignment horizontal="center" vertical="center"/>
    </xf>
    <xf numFmtId="2" fontId="9" fillId="0" borderId="21"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2" fontId="9" fillId="0" borderId="28" xfId="0" applyNumberFormat="1" applyFont="1" applyBorder="1" applyAlignment="1">
      <alignment horizontal="center" vertical="center"/>
    </xf>
    <xf numFmtId="2" fontId="9" fillId="2" borderId="3" xfId="0" applyNumberFormat="1" applyFont="1" applyFill="1" applyBorder="1" applyAlignment="1">
      <alignment horizontal="center" vertical="center"/>
    </xf>
    <xf numFmtId="2" fontId="9" fillId="0" borderId="61" xfId="0" applyNumberFormat="1" applyFont="1" applyBorder="1" applyAlignment="1">
      <alignment horizontal="center" vertical="center"/>
    </xf>
    <xf numFmtId="2" fontId="9" fillId="0" borderId="3" xfId="0" applyNumberFormat="1" applyFont="1" applyBorder="1" applyAlignment="1">
      <alignment horizontal="center" vertical="center"/>
    </xf>
    <xf numFmtId="0" fontId="9" fillId="2" borderId="75" xfId="0" applyFont="1" applyFill="1" applyBorder="1" applyAlignment="1" applyProtection="1">
      <alignment horizontal="center" vertical="center"/>
      <protection hidden="1"/>
    </xf>
    <xf numFmtId="2" fontId="17" fillId="2" borderId="76" xfId="0" applyNumberFormat="1" applyFont="1" applyFill="1" applyBorder="1" applyAlignment="1">
      <alignment horizontal="center" vertical="center" wrapText="1"/>
    </xf>
    <xf numFmtId="2" fontId="17" fillId="2" borderId="77" xfId="0" applyNumberFormat="1" applyFont="1" applyFill="1" applyBorder="1" applyAlignment="1">
      <alignment horizontal="center" vertical="center"/>
    </xf>
    <xf numFmtId="2" fontId="9" fillId="0" borderId="78" xfId="0" applyNumberFormat="1" applyFont="1" applyBorder="1" applyAlignment="1">
      <alignment horizontal="center" vertical="center"/>
    </xf>
    <xf numFmtId="2" fontId="9" fillId="0" borderId="79" xfId="0" applyNumberFormat="1" applyFont="1" applyBorder="1" applyAlignment="1">
      <alignment horizontal="center" vertical="center"/>
    </xf>
    <xf numFmtId="2" fontId="9" fillId="0" borderId="80" xfId="0" applyNumberFormat="1" applyFont="1" applyBorder="1" applyAlignment="1">
      <alignment horizontal="center" vertical="center"/>
    </xf>
    <xf numFmtId="2" fontId="17" fillId="2" borderId="76" xfId="0" applyNumberFormat="1" applyFont="1" applyFill="1" applyBorder="1" applyAlignment="1">
      <alignment horizontal="center" vertical="center"/>
    </xf>
    <xf numFmtId="2" fontId="9" fillId="0" borderId="81" xfId="0" applyNumberFormat="1" applyFont="1" applyBorder="1" applyAlignment="1">
      <alignment horizontal="center" vertical="center"/>
    </xf>
    <xf numFmtId="2" fontId="9" fillId="2" borderId="76" xfId="0" applyNumberFormat="1" applyFont="1" applyFill="1" applyBorder="1" applyAlignment="1">
      <alignment horizontal="center" vertical="center"/>
    </xf>
    <xf numFmtId="2" fontId="9" fillId="0" borderId="77" xfId="0" applyNumberFormat="1" applyFont="1" applyBorder="1" applyAlignment="1">
      <alignment horizontal="center" vertical="center"/>
    </xf>
    <xf numFmtId="2" fontId="9" fillId="2" borderId="35" xfId="0" applyNumberFormat="1" applyFont="1" applyFill="1" applyBorder="1" applyAlignment="1">
      <alignment horizontal="center" vertical="center"/>
    </xf>
    <xf numFmtId="2" fontId="9" fillId="2" borderId="36" xfId="0" applyNumberFormat="1" applyFont="1" applyFill="1" applyBorder="1" applyAlignment="1">
      <alignment horizontal="center" vertical="center"/>
    </xf>
    <xf numFmtId="2" fontId="9" fillId="2" borderId="27" xfId="0" applyNumberFormat="1" applyFont="1" applyFill="1" applyBorder="1" applyAlignment="1">
      <alignment horizontal="center" vertical="center"/>
    </xf>
    <xf numFmtId="2" fontId="9" fillId="2" borderId="25" xfId="0" applyNumberFormat="1" applyFont="1" applyFill="1" applyBorder="1" applyAlignment="1">
      <alignment horizontal="center" vertical="center"/>
    </xf>
    <xf numFmtId="2" fontId="9" fillId="2" borderId="51" xfId="0" applyNumberFormat="1" applyFont="1" applyFill="1" applyBorder="1" applyAlignment="1">
      <alignment horizontal="center" vertical="center"/>
    </xf>
    <xf numFmtId="2" fontId="9" fillId="2" borderId="16" xfId="0" applyNumberFormat="1" applyFont="1" applyFill="1" applyBorder="1" applyAlignment="1">
      <alignment horizontal="center" vertical="center"/>
    </xf>
    <xf numFmtId="2" fontId="9" fillId="2" borderId="17" xfId="0" applyNumberFormat="1" applyFont="1" applyFill="1" applyBorder="1" applyAlignment="1">
      <alignment horizontal="center" vertical="center"/>
    </xf>
    <xf numFmtId="2" fontId="9" fillId="2" borderId="18" xfId="0" applyNumberFormat="1" applyFont="1" applyFill="1" applyBorder="1" applyAlignment="1">
      <alignment horizontal="center" vertical="center"/>
    </xf>
    <xf numFmtId="2" fontId="9" fillId="2" borderId="26" xfId="0" applyNumberFormat="1" applyFont="1" applyFill="1" applyBorder="1" applyAlignment="1">
      <alignment horizontal="center" vertical="center"/>
    </xf>
    <xf numFmtId="2" fontId="9" fillId="2" borderId="19" xfId="0" applyNumberFormat="1" applyFont="1" applyFill="1" applyBorder="1" applyAlignment="1">
      <alignment horizontal="center" vertical="center"/>
    </xf>
    <xf numFmtId="2" fontId="9" fillId="2" borderId="20" xfId="0" applyNumberFormat="1" applyFont="1" applyFill="1" applyBorder="1" applyAlignment="1">
      <alignment horizontal="center" vertical="center"/>
    </xf>
    <xf numFmtId="2" fontId="9" fillId="2" borderId="21" xfId="0" applyNumberFormat="1" applyFont="1" applyFill="1" applyBorder="1" applyAlignment="1">
      <alignment horizontal="center" vertical="center"/>
    </xf>
    <xf numFmtId="2" fontId="9" fillId="2" borderId="28" xfId="0" applyNumberFormat="1" applyFont="1" applyFill="1" applyBorder="1" applyAlignment="1">
      <alignment horizontal="center" vertical="center"/>
    </xf>
    <xf numFmtId="2" fontId="9" fillId="2" borderId="61" xfId="0" applyNumberFormat="1" applyFont="1" applyFill="1" applyBorder="1" applyAlignment="1">
      <alignment horizontal="center" vertical="center"/>
    </xf>
    <xf numFmtId="0" fontId="9" fillId="2" borderId="6" xfId="0" applyFont="1" applyFill="1" applyBorder="1" applyAlignment="1" applyProtection="1">
      <alignment horizontal="center" vertical="center"/>
      <protection hidden="1"/>
    </xf>
    <xf numFmtId="2" fontId="17" fillId="2" borderId="6" xfId="0" applyNumberFormat="1" applyFont="1" applyFill="1" applyBorder="1" applyAlignment="1">
      <alignment horizontal="center" vertical="center" wrapText="1"/>
    </xf>
    <xf numFmtId="2" fontId="17" fillId="2" borderId="82" xfId="0" applyNumberFormat="1" applyFont="1" applyFill="1" applyBorder="1" applyAlignment="1">
      <alignment horizontal="center" vertical="center"/>
    </xf>
    <xf numFmtId="2" fontId="9" fillId="2" borderId="37" xfId="0" applyNumberFormat="1" applyFont="1" applyFill="1" applyBorder="1" applyAlignment="1">
      <alignment horizontal="center" vertical="center"/>
    </xf>
    <xf numFmtId="2" fontId="9" fillId="2" borderId="30" xfId="0" applyNumberFormat="1" applyFont="1" applyFill="1" applyBorder="1" applyAlignment="1">
      <alignment horizontal="center" vertical="center"/>
    </xf>
    <xf numFmtId="2" fontId="9" fillId="2" borderId="31"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9" fillId="2" borderId="29" xfId="0" applyNumberFormat="1" applyFont="1" applyFill="1" applyBorder="1" applyAlignment="1">
      <alignment horizontal="center" vertical="center"/>
    </xf>
    <xf numFmtId="2" fontId="9" fillId="2" borderId="6" xfId="0" applyNumberFormat="1" applyFont="1" applyFill="1" applyBorder="1" applyAlignment="1">
      <alignment horizontal="center" vertical="center"/>
    </xf>
    <xf numFmtId="2" fontId="9" fillId="2" borderId="83" xfId="0" applyNumberFormat="1" applyFont="1" applyFill="1" applyBorder="1" applyAlignment="1">
      <alignment horizontal="center" vertical="center"/>
    </xf>
    <xf numFmtId="0" fontId="15" fillId="0" borderId="0" xfId="0" applyFont="1" applyAlignment="1">
      <alignment horizontal="left" vertical="center" wrapText="1"/>
    </xf>
    <xf numFmtId="0" fontId="17" fillId="2" borderId="1" xfId="3" applyFont="1" applyFill="1" applyBorder="1" applyAlignment="1">
      <alignment horizontal="center" vertical="center"/>
    </xf>
    <xf numFmtId="0" fontId="17" fillId="2" borderId="41" xfId="3" applyFont="1" applyFill="1" applyBorder="1" applyAlignment="1">
      <alignment horizontal="center" vertical="center"/>
    </xf>
    <xf numFmtId="169" fontId="17" fillId="2" borderId="8" xfId="3" applyNumberFormat="1" applyFont="1" applyFill="1" applyBorder="1" applyAlignment="1">
      <alignment horizontal="center" vertical="center" wrapText="1"/>
    </xf>
    <xf numFmtId="3" fontId="17" fillId="2" borderId="39" xfId="3" applyNumberFormat="1" applyFont="1" applyFill="1" applyBorder="1" applyAlignment="1" applyProtection="1">
      <alignment horizontal="center" vertical="center" wrapText="1"/>
      <protection locked="0"/>
    </xf>
    <xf numFmtId="0" fontId="32" fillId="2" borderId="43" xfId="3" applyFont="1" applyFill="1" applyBorder="1" applyAlignment="1">
      <alignment horizontal="center" vertical="center"/>
    </xf>
    <xf numFmtId="0" fontId="17" fillId="2" borderId="48" xfId="3" applyFont="1" applyFill="1" applyBorder="1" applyAlignment="1">
      <alignment horizontal="center" vertical="center"/>
    </xf>
    <xf numFmtId="3" fontId="32" fillId="2" borderId="48" xfId="3" applyNumberFormat="1" applyFont="1" applyFill="1" applyBorder="1" applyAlignment="1">
      <alignment horizontal="center" vertical="center"/>
    </xf>
    <xf numFmtId="3" fontId="32" fillId="2" borderId="44" xfId="3" applyNumberFormat="1" applyFont="1" applyFill="1" applyBorder="1" applyAlignment="1">
      <alignment horizontal="center" vertical="center"/>
    </xf>
    <xf numFmtId="0" fontId="17" fillId="2" borderId="35" xfId="3" applyFont="1" applyFill="1" applyBorder="1" applyAlignment="1">
      <alignment horizontal="center" vertical="center"/>
    </xf>
    <xf numFmtId="0" fontId="17" fillId="2" borderId="49" xfId="3" applyFont="1" applyFill="1" applyBorder="1" applyAlignment="1">
      <alignment horizontal="center" vertical="center"/>
    </xf>
    <xf numFmtId="0" fontId="17" fillId="2" borderId="36" xfId="3" applyFont="1" applyFill="1" applyBorder="1" applyAlignment="1">
      <alignment horizontal="center" vertical="center"/>
    </xf>
    <xf numFmtId="169" fontId="17" fillId="0" borderId="50" xfId="4" applyNumberFormat="1" applyFont="1" applyBorder="1" applyAlignment="1" applyProtection="1">
      <alignment horizontal="center" vertical="center"/>
      <protection locked="0"/>
    </xf>
    <xf numFmtId="169" fontId="0" fillId="0" borderId="0" xfId="0" applyNumberFormat="1"/>
    <xf numFmtId="0" fontId="17" fillId="2" borderId="19" xfId="3" applyFont="1" applyFill="1" applyBorder="1" applyAlignment="1">
      <alignment horizontal="center" vertical="center"/>
    </xf>
    <xf numFmtId="0" fontId="17" fillId="2" borderId="59" xfId="3" applyFont="1" applyFill="1" applyBorder="1" applyAlignment="1">
      <alignment horizontal="center" vertical="center"/>
    </xf>
    <xf numFmtId="0" fontId="17" fillId="2" borderId="20" xfId="3" applyFont="1" applyFill="1" applyBorder="1" applyAlignment="1">
      <alignment horizontal="center" vertical="center"/>
    </xf>
    <xf numFmtId="169" fontId="17" fillId="0" borderId="60" xfId="3" applyNumberFormat="1" applyFont="1" applyBorder="1" applyAlignment="1" applyProtection="1">
      <alignment horizontal="center" vertical="center"/>
      <protection locked="0"/>
    </xf>
    <xf numFmtId="0" fontId="17" fillId="2" borderId="13" xfId="3" applyFont="1" applyFill="1" applyBorder="1" applyAlignment="1">
      <alignment horizontal="center" vertical="center"/>
    </xf>
    <xf numFmtId="0" fontId="17" fillId="2" borderId="24" xfId="3" applyFont="1" applyFill="1" applyBorder="1" applyAlignment="1">
      <alignment horizontal="center" vertical="center"/>
    </xf>
    <xf numFmtId="0" fontId="17" fillId="2" borderId="14" xfId="3" applyFont="1" applyFill="1" applyBorder="1" applyAlignment="1">
      <alignment horizontal="center" vertical="center"/>
    </xf>
    <xf numFmtId="169" fontId="17" fillId="0" borderId="52" xfId="3" applyNumberFormat="1" applyFont="1" applyBorder="1" applyAlignment="1" applyProtection="1">
      <alignment horizontal="center" vertical="center"/>
      <protection locked="0"/>
    </xf>
    <xf numFmtId="0" fontId="9" fillId="2" borderId="16" xfId="3" applyFont="1" applyFill="1" applyBorder="1" applyAlignment="1">
      <alignment horizontal="center" vertical="center"/>
    </xf>
    <xf numFmtId="0" fontId="9" fillId="2" borderId="55" xfId="3" applyFont="1" applyFill="1" applyBorder="1" applyAlignment="1">
      <alignment horizontal="right" vertical="center"/>
    </xf>
    <xf numFmtId="0" fontId="9" fillId="2" borderId="17" xfId="3" applyFont="1" applyFill="1" applyBorder="1" applyAlignment="1">
      <alignment horizontal="center" vertical="center"/>
    </xf>
    <xf numFmtId="171" fontId="9" fillId="2" borderId="56" xfId="3" applyNumberFormat="1" applyFont="1" applyFill="1" applyBorder="1" applyAlignment="1">
      <alignment horizontal="center" vertical="center"/>
    </xf>
    <xf numFmtId="0" fontId="32" fillId="2" borderId="16" xfId="3" applyFont="1" applyFill="1" applyBorder="1" applyAlignment="1">
      <alignment horizontal="center" vertical="center"/>
    </xf>
    <xf numFmtId="0" fontId="32" fillId="2" borderId="55" xfId="3" applyFont="1" applyFill="1" applyBorder="1" applyAlignment="1">
      <alignment horizontal="right" vertical="center"/>
    </xf>
    <xf numFmtId="0" fontId="32" fillId="2" borderId="17" xfId="3" applyFont="1" applyFill="1" applyBorder="1" applyAlignment="1">
      <alignment horizontal="center" vertical="center"/>
    </xf>
    <xf numFmtId="169" fontId="32" fillId="0" borderId="56" xfId="3" applyNumberFormat="1" applyFont="1" applyBorder="1" applyAlignment="1" applyProtection="1">
      <alignment horizontal="right" vertical="center"/>
      <protection locked="0"/>
    </xf>
    <xf numFmtId="0" fontId="6" fillId="2" borderId="22" xfId="3" applyFont="1" applyFill="1" applyBorder="1" applyAlignment="1">
      <alignment horizontal="center" vertical="center"/>
    </xf>
    <xf numFmtId="0" fontId="6" fillId="2" borderId="111" xfId="3" applyFont="1" applyFill="1" applyBorder="1" applyAlignment="1">
      <alignment horizontal="right" vertical="center"/>
    </xf>
    <xf numFmtId="0" fontId="6" fillId="2" borderId="23" xfId="3" applyFont="1" applyFill="1" applyBorder="1" applyAlignment="1">
      <alignment horizontal="center" vertical="center"/>
    </xf>
    <xf numFmtId="169" fontId="32" fillId="0" borderId="110" xfId="3" applyNumberFormat="1" applyFont="1" applyBorder="1" applyAlignment="1" applyProtection="1">
      <alignment horizontal="right" vertical="center"/>
      <protection locked="0"/>
    </xf>
    <xf numFmtId="0" fontId="9" fillId="2" borderId="14" xfId="3" applyFont="1" applyFill="1" applyBorder="1" applyAlignment="1">
      <alignment horizontal="center" vertical="center"/>
    </xf>
    <xf numFmtId="169" fontId="17" fillId="2" borderId="52" xfId="3" applyNumberFormat="1" applyFont="1" applyFill="1" applyBorder="1" applyAlignment="1">
      <alignment horizontal="center" vertical="center"/>
    </xf>
    <xf numFmtId="0" fontId="17" fillId="2" borderId="16" xfId="3" applyFont="1" applyFill="1" applyBorder="1" applyAlignment="1">
      <alignment horizontal="center" vertical="center"/>
    </xf>
    <xf numFmtId="0" fontId="17" fillId="2" borderId="55" xfId="3" applyFont="1" applyFill="1" applyBorder="1" applyAlignment="1">
      <alignment horizontal="center" vertical="center"/>
    </xf>
    <xf numFmtId="0" fontId="17" fillId="2" borderId="17" xfId="3" applyFont="1" applyFill="1" applyBorder="1" applyAlignment="1">
      <alignment horizontal="center" vertical="center"/>
    </xf>
    <xf numFmtId="169" fontId="17" fillId="2" borderId="56" xfId="3" applyNumberFormat="1" applyFont="1" applyFill="1" applyBorder="1" applyAlignment="1">
      <alignment horizontal="center" vertical="center"/>
    </xf>
    <xf numFmtId="0" fontId="27" fillId="2" borderId="16" xfId="3" applyFont="1" applyFill="1" applyBorder="1" applyAlignment="1">
      <alignment horizontal="center" vertical="center"/>
    </xf>
    <xf numFmtId="0" fontId="27" fillId="2" borderId="55" xfId="3" applyFont="1" applyFill="1" applyBorder="1" applyAlignment="1">
      <alignment horizontal="right" vertical="center"/>
    </xf>
    <xf numFmtId="0" fontId="27" fillId="2" borderId="17" xfId="3" applyFont="1" applyFill="1" applyBorder="1" applyAlignment="1">
      <alignment horizontal="center" vertical="center"/>
    </xf>
    <xf numFmtId="169" fontId="17" fillId="0" borderId="56" xfId="3" applyNumberFormat="1" applyFont="1" applyBorder="1" applyAlignment="1" applyProtection="1">
      <alignment horizontal="center" vertical="center"/>
      <protection locked="0"/>
    </xf>
    <xf numFmtId="0" fontId="17" fillId="2" borderId="7" xfId="3" applyFont="1" applyFill="1" applyBorder="1" applyAlignment="1">
      <alignment horizontal="center" vertical="center"/>
    </xf>
    <xf numFmtId="0" fontId="17" fillId="2" borderId="112" xfId="3" applyFont="1" applyFill="1" applyBorder="1" applyAlignment="1">
      <alignment horizontal="center" vertical="center"/>
    </xf>
    <xf numFmtId="0" fontId="17" fillId="2" borderId="8" xfId="3" applyFont="1" applyFill="1" applyBorder="1" applyAlignment="1">
      <alignment horizontal="center" vertical="center"/>
    </xf>
    <xf numFmtId="169" fontId="17" fillId="0" borderId="39" xfId="3" applyNumberFormat="1" applyFont="1" applyBorder="1" applyAlignment="1" applyProtection="1">
      <alignment horizontal="center" vertical="center"/>
      <protection locked="0"/>
    </xf>
    <xf numFmtId="1" fontId="17" fillId="2" borderId="13" xfId="3" applyNumberFormat="1" applyFont="1" applyFill="1" applyBorder="1" applyAlignment="1">
      <alignment horizontal="center" vertical="center"/>
    </xf>
    <xf numFmtId="171" fontId="17" fillId="2" borderId="24" xfId="3" applyNumberFormat="1" applyFont="1" applyFill="1" applyBorder="1" applyAlignment="1">
      <alignment horizontal="center" vertical="center"/>
    </xf>
    <xf numFmtId="171" fontId="17" fillId="2" borderId="14" xfId="3" applyNumberFormat="1" applyFont="1" applyFill="1" applyBorder="1" applyAlignment="1">
      <alignment horizontal="center" vertical="center"/>
    </xf>
    <xf numFmtId="1" fontId="17" fillId="2" borderId="52" xfId="3" applyNumberFormat="1" applyFont="1" applyFill="1" applyBorder="1" applyAlignment="1">
      <alignment horizontal="center" vertical="center"/>
    </xf>
    <xf numFmtId="16" fontId="9" fillId="2" borderId="16" xfId="3" applyNumberFormat="1" applyFont="1" applyFill="1" applyBorder="1" applyAlignment="1">
      <alignment horizontal="center" vertical="center"/>
    </xf>
    <xf numFmtId="1" fontId="9" fillId="2" borderId="56" xfId="3" applyNumberFormat="1" applyFont="1" applyFill="1" applyBorder="1" applyAlignment="1">
      <alignment horizontal="center" vertical="center"/>
    </xf>
    <xf numFmtId="1" fontId="32" fillId="2" borderId="56" xfId="3" applyNumberFormat="1" applyFont="1" applyFill="1" applyBorder="1" applyAlignment="1">
      <alignment horizontal="center" vertical="center"/>
    </xf>
    <xf numFmtId="0" fontId="32" fillId="2" borderId="106" xfId="3" applyFont="1" applyFill="1" applyBorder="1" applyAlignment="1">
      <alignment horizontal="right" vertical="center"/>
    </xf>
    <xf numFmtId="0" fontId="32" fillId="2" borderId="30" xfId="3" applyFont="1" applyFill="1" applyBorder="1" applyAlignment="1">
      <alignment horizontal="center" vertical="center"/>
    </xf>
    <xf numFmtId="1" fontId="32" fillId="2" borderId="82" xfId="3" applyNumberFormat="1" applyFont="1" applyFill="1" applyBorder="1" applyAlignment="1">
      <alignment horizontal="center" vertical="center"/>
    </xf>
    <xf numFmtId="169" fontId="9" fillId="0" borderId="56" xfId="3" applyNumberFormat="1" applyFont="1" applyBorder="1" applyAlignment="1" applyProtection="1">
      <alignment horizontal="center" vertical="center"/>
      <protection locked="0"/>
    </xf>
    <xf numFmtId="0" fontId="9" fillId="2" borderId="49" xfId="3" applyFont="1" applyFill="1" applyBorder="1" applyAlignment="1">
      <alignment horizontal="right" vertical="center"/>
    </xf>
    <xf numFmtId="4" fontId="9" fillId="0" borderId="56" xfId="3" applyNumberFormat="1" applyFont="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wrapText="1"/>
      <protection locked="0"/>
    </xf>
    <xf numFmtId="169" fontId="17" fillId="2" borderId="8" xfId="0" applyNumberFormat="1" applyFont="1" applyFill="1" applyBorder="1" applyAlignment="1" applyProtection="1">
      <alignment horizontal="center" vertical="center"/>
      <protection hidden="1"/>
    </xf>
    <xf numFmtId="169" fontId="17" fillId="0" borderId="9" xfId="0" applyNumberFormat="1" applyFont="1" applyBorder="1" applyAlignment="1" applyProtection="1">
      <alignment horizontal="center" vertical="center"/>
      <protection locked="0"/>
    </xf>
    <xf numFmtId="169" fontId="17" fillId="0" borderId="39" xfId="0" applyNumberFormat="1" applyFont="1" applyBorder="1" applyAlignment="1" applyProtection="1">
      <alignment horizontal="center" vertical="center"/>
      <protection locked="0"/>
    </xf>
    <xf numFmtId="0" fontId="17" fillId="2" borderId="22" xfId="3" applyFont="1" applyFill="1" applyBorder="1" applyAlignment="1">
      <alignment horizontal="center" vertical="center"/>
    </xf>
    <xf numFmtId="0" fontId="17" fillId="2" borderId="111" xfId="3" applyFont="1" applyFill="1" applyBorder="1" applyAlignment="1">
      <alignment horizontal="center" vertical="center"/>
    </xf>
    <xf numFmtId="169" fontId="17" fillId="0" borderId="110" xfId="3" applyNumberFormat="1" applyFont="1" applyBorder="1" applyAlignment="1" applyProtection="1">
      <alignment horizontal="center" vertical="center"/>
      <protection locked="0"/>
    </xf>
    <xf numFmtId="0" fontId="17" fillId="2" borderId="10" xfId="3" applyFont="1" applyFill="1" applyBorder="1" applyAlignment="1">
      <alignment horizontal="center" vertical="center"/>
    </xf>
    <xf numFmtId="0" fontId="17" fillId="2" borderId="113" xfId="3" applyFont="1" applyFill="1" applyBorder="1" applyAlignment="1">
      <alignment horizontal="center" vertical="center" wrapText="1"/>
    </xf>
    <xf numFmtId="0" fontId="17" fillId="2" borderId="11" xfId="3" applyFont="1" applyFill="1" applyBorder="1" applyAlignment="1">
      <alignment horizontal="center" vertical="center"/>
    </xf>
    <xf numFmtId="169" fontId="17" fillId="2" borderId="114" xfId="3" applyNumberFormat="1" applyFont="1" applyFill="1" applyBorder="1" applyAlignment="1">
      <alignment horizontal="center" vertical="center"/>
    </xf>
    <xf numFmtId="0" fontId="17" fillId="2" borderId="108" xfId="3" applyFont="1" applyFill="1" applyBorder="1" applyAlignment="1">
      <alignment horizontal="center" vertical="center"/>
    </xf>
    <xf numFmtId="0" fontId="17" fillId="2" borderId="8" xfId="3" applyFont="1" applyFill="1" applyBorder="1" applyAlignment="1">
      <alignment horizontal="center" vertical="center" wrapText="1"/>
    </xf>
    <xf numFmtId="0" fontId="32" fillId="2" borderId="22" xfId="3" applyFont="1" applyFill="1" applyBorder="1" applyAlignment="1">
      <alignment horizontal="center" vertical="center"/>
    </xf>
    <xf numFmtId="0" fontId="32" fillId="2" borderId="111" xfId="3" applyFont="1" applyFill="1" applyBorder="1" applyAlignment="1">
      <alignment horizontal="right" vertical="center"/>
    </xf>
    <xf numFmtId="0" fontId="32" fillId="2" borderId="23" xfId="3" applyFont="1" applyFill="1" applyBorder="1" applyAlignment="1">
      <alignment horizontal="center" vertical="center"/>
    </xf>
    <xf numFmtId="0" fontId="9" fillId="2" borderId="55" xfId="3" applyFont="1" applyFill="1" applyBorder="1" applyAlignment="1">
      <alignment horizontal="center" vertical="center"/>
    </xf>
    <xf numFmtId="0" fontId="9" fillId="2" borderId="19" xfId="3" applyFont="1" applyFill="1" applyBorder="1" applyAlignment="1">
      <alignment horizontal="center" vertical="center"/>
    </xf>
    <xf numFmtId="0" fontId="9" fillId="2" borderId="59" xfId="3" applyFont="1" applyFill="1" applyBorder="1" applyAlignment="1">
      <alignment horizontal="center" vertical="center"/>
    </xf>
    <xf numFmtId="0" fontId="32" fillId="2" borderId="20" xfId="3" applyFont="1" applyFill="1" applyBorder="1" applyAlignment="1">
      <alignment horizontal="center" vertical="center"/>
    </xf>
    <xf numFmtId="169" fontId="9" fillId="0" borderId="60" xfId="3" applyNumberFormat="1" applyFont="1" applyBorder="1" applyAlignment="1" applyProtection="1">
      <alignment horizontal="center" vertical="center"/>
      <protection locked="0"/>
    </xf>
    <xf numFmtId="169" fontId="9" fillId="2" borderId="56" xfId="3" applyNumberFormat="1" applyFont="1" applyFill="1" applyBorder="1" applyAlignment="1">
      <alignment horizontal="center" vertical="center"/>
    </xf>
    <xf numFmtId="169" fontId="9" fillId="3" borderId="56" xfId="5" applyNumberFormat="1" applyFont="1" applyFill="1" applyBorder="1" applyAlignment="1">
      <alignment horizontal="center" vertical="center"/>
    </xf>
    <xf numFmtId="0" fontId="32" fillId="2" borderId="19" xfId="3" applyFont="1" applyFill="1" applyBorder="1" applyAlignment="1">
      <alignment horizontal="center" vertical="center"/>
    </xf>
    <xf numFmtId="0" fontId="32" fillId="2" borderId="59" xfId="3" applyFont="1" applyFill="1" applyBorder="1" applyAlignment="1">
      <alignment horizontal="right" vertical="center" wrapText="1"/>
    </xf>
    <xf numFmtId="169" fontId="32" fillId="0" borderId="60" xfId="3" applyNumberFormat="1" applyFont="1" applyBorder="1" applyAlignment="1">
      <alignment horizontal="center" vertical="center"/>
    </xf>
    <xf numFmtId="0" fontId="17" fillId="2" borderId="24" xfId="3" applyFont="1" applyFill="1" applyBorder="1" applyAlignment="1">
      <alignment horizontal="center" vertical="center" wrapText="1"/>
    </xf>
    <xf numFmtId="169" fontId="17" fillId="2" borderId="52" xfId="3" applyNumberFormat="1" applyFont="1" applyFill="1" applyBorder="1" applyAlignment="1" applyProtection="1">
      <alignment horizontal="center" vertical="center"/>
      <protection locked="0"/>
    </xf>
    <xf numFmtId="0" fontId="9" fillId="2" borderId="35" xfId="3" applyFont="1" applyFill="1" applyBorder="1" applyAlignment="1">
      <alignment horizontal="center" vertical="center"/>
    </xf>
    <xf numFmtId="0" fontId="9" fillId="2" borderId="49" xfId="3" applyFont="1" applyFill="1" applyBorder="1" applyAlignment="1">
      <alignment horizontal="center" vertical="center" wrapText="1"/>
    </xf>
    <xf numFmtId="169" fontId="9" fillId="0" borderId="50" xfId="3" applyNumberFormat="1" applyFont="1" applyBorder="1" applyAlignment="1" applyProtection="1">
      <alignment horizontal="center" vertical="center"/>
      <protection locked="0"/>
    </xf>
    <xf numFmtId="0" fontId="9" fillId="2" borderId="22" xfId="3" applyFont="1" applyFill="1" applyBorder="1" applyAlignment="1">
      <alignment horizontal="center" vertical="center"/>
    </xf>
    <xf numFmtId="0" fontId="9" fillId="2" borderId="111" xfId="3" applyFont="1" applyFill="1" applyBorder="1" applyAlignment="1">
      <alignment horizontal="center" vertical="center" wrapText="1"/>
    </xf>
    <xf numFmtId="0" fontId="9" fillId="2" borderId="20" xfId="3" applyFont="1" applyFill="1" applyBorder="1" applyAlignment="1">
      <alignment horizontal="center" vertical="center"/>
    </xf>
    <xf numFmtId="169" fontId="9" fillId="0" borderId="110" xfId="3" applyNumberFormat="1" applyFont="1" applyBorder="1" applyAlignment="1" applyProtection="1">
      <alignment horizontal="center" vertical="center"/>
      <protection locked="0"/>
    </xf>
    <xf numFmtId="0" fontId="17" fillId="2" borderId="65" xfId="3" applyFont="1" applyFill="1" applyBorder="1" applyAlignment="1">
      <alignment horizontal="center" vertical="center"/>
    </xf>
    <xf numFmtId="0" fontId="17" fillId="2" borderId="115" xfId="3" applyFont="1" applyFill="1" applyBorder="1" applyAlignment="1">
      <alignment horizontal="center" vertical="center"/>
    </xf>
    <xf numFmtId="171" fontId="17" fillId="2" borderId="66" xfId="3" applyNumberFormat="1" applyFont="1" applyFill="1" applyBorder="1" applyAlignment="1">
      <alignment horizontal="center" vertical="center"/>
    </xf>
    <xf numFmtId="1" fontId="17" fillId="2" borderId="64" xfId="3" applyNumberFormat="1" applyFont="1" applyFill="1" applyBorder="1" applyAlignment="1">
      <alignment horizontal="center" vertical="center"/>
    </xf>
    <xf numFmtId="0" fontId="17" fillId="2" borderId="7" xfId="3" applyFont="1" applyFill="1" applyBorder="1" applyAlignment="1">
      <alignment horizontal="center" vertical="center" wrapText="1"/>
    </xf>
    <xf numFmtId="2" fontId="17" fillId="2" borderId="9" xfId="3" applyNumberFormat="1"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14" xfId="3" applyFont="1" applyFill="1" applyBorder="1" applyAlignment="1">
      <alignment horizontal="right" vertical="center" wrapText="1"/>
    </xf>
    <xf numFmtId="0" fontId="9" fillId="2" borderId="14" xfId="3" applyFont="1" applyFill="1" applyBorder="1" applyAlignment="1">
      <alignment horizontal="center" vertical="center" wrapText="1"/>
    </xf>
    <xf numFmtId="2" fontId="9" fillId="2" borderId="15" xfId="3" applyNumberFormat="1"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7" xfId="3" applyFont="1" applyFill="1" applyBorder="1" applyAlignment="1">
      <alignment horizontal="right" vertical="center" wrapText="1"/>
    </xf>
    <xf numFmtId="0" fontId="7" fillId="2" borderId="17" xfId="3" applyFont="1" applyFill="1" applyBorder="1" applyAlignment="1">
      <alignment horizontal="center" vertical="center" wrapText="1"/>
    </xf>
    <xf numFmtId="2" fontId="9" fillId="3" borderId="18" xfId="5" applyNumberFormat="1" applyFont="1" applyFill="1" applyBorder="1" applyAlignment="1">
      <alignment horizontal="center" vertical="center" wrapText="1"/>
    </xf>
    <xf numFmtId="2" fontId="9" fillId="2" borderId="18" xfId="3" applyNumberFormat="1" applyFont="1" applyFill="1" applyBorder="1" applyAlignment="1">
      <alignment horizontal="center" vertical="center" wrapText="1"/>
    </xf>
    <xf numFmtId="0" fontId="27" fillId="2" borderId="17" xfId="3" applyFont="1" applyFill="1" applyBorder="1" applyAlignment="1">
      <alignment horizontal="right" vertical="center"/>
    </xf>
    <xf numFmtId="0" fontId="7" fillId="2" borderId="19" xfId="3" applyFont="1" applyFill="1" applyBorder="1" applyAlignment="1">
      <alignment horizontal="center" vertical="center" wrapText="1"/>
    </xf>
    <xf numFmtId="0" fontId="7" fillId="2" borderId="20" xfId="3" applyFont="1" applyFill="1" applyBorder="1" applyAlignment="1">
      <alignment horizontal="center" vertical="center" wrapText="1"/>
    </xf>
    <xf numFmtId="2" fontId="9" fillId="3" borderId="17" xfId="3" applyNumberFormat="1" applyFont="1" applyFill="1" applyBorder="1" applyAlignment="1">
      <alignment horizontal="center" vertical="center" wrapText="1"/>
    </xf>
    <xf numFmtId="0" fontId="27" fillId="2" borderId="19" xfId="3" applyFont="1" applyFill="1" applyBorder="1" applyAlignment="1">
      <alignment horizontal="center" vertical="center" wrapText="1"/>
    </xf>
    <xf numFmtId="2" fontId="9" fillId="2" borderId="34" xfId="3" applyNumberFormat="1" applyFont="1" applyFill="1" applyBorder="1" applyAlignment="1">
      <alignment horizontal="center" vertical="center" wrapText="1"/>
    </xf>
    <xf numFmtId="0" fontId="7" fillId="2" borderId="16" xfId="3" applyFont="1" applyFill="1" applyBorder="1" applyAlignment="1">
      <alignment horizontal="center" vertical="center"/>
    </xf>
    <xf numFmtId="0" fontId="7" fillId="2" borderId="55" xfId="3" applyFont="1" applyFill="1" applyBorder="1" applyAlignment="1">
      <alignment horizontal="right" vertical="center"/>
    </xf>
    <xf numFmtId="2" fontId="17" fillId="2" borderId="15" xfId="3" applyNumberFormat="1" applyFont="1" applyFill="1" applyBorder="1" applyAlignment="1">
      <alignment horizontal="center" vertical="center" wrapText="1"/>
    </xf>
    <xf numFmtId="0" fontId="7" fillId="2" borderId="17" xfId="3" applyFont="1" applyFill="1" applyBorder="1" applyAlignment="1">
      <alignment horizontal="right" vertical="center"/>
    </xf>
    <xf numFmtId="2" fontId="17" fillId="2" borderId="27" xfId="3" applyNumberFormat="1" applyFont="1" applyFill="1" applyBorder="1" applyAlignment="1">
      <alignment horizontal="center" vertical="center" wrapText="1"/>
    </xf>
    <xf numFmtId="0" fontId="27" fillId="2" borderId="78" xfId="3" applyFont="1" applyFill="1" applyBorder="1" applyAlignment="1">
      <alignment horizontal="center" vertical="center"/>
    </xf>
    <xf numFmtId="0" fontId="27" fillId="2" borderId="116" xfId="3" applyFont="1" applyFill="1" applyBorder="1" applyAlignment="1">
      <alignment horizontal="right" vertical="center" wrapText="1"/>
    </xf>
    <xf numFmtId="0" fontId="7" fillId="2" borderId="71" xfId="3" applyFont="1" applyFill="1" applyBorder="1" applyAlignment="1">
      <alignment horizontal="center" vertical="center" wrapText="1"/>
    </xf>
    <xf numFmtId="2" fontId="17" fillId="2" borderId="80" xfId="3" applyNumberFormat="1" applyFont="1" applyFill="1" applyBorder="1" applyAlignment="1">
      <alignment horizontal="center" vertical="center" wrapText="1"/>
    </xf>
    <xf numFmtId="0" fontId="17" fillId="2" borderId="65" xfId="3" applyFont="1" applyFill="1" applyBorder="1" applyAlignment="1">
      <alignment horizontal="center" vertical="center" wrapText="1"/>
    </xf>
    <xf numFmtId="0" fontId="17" fillId="2" borderId="66" xfId="3" applyFont="1" applyFill="1" applyBorder="1" applyAlignment="1">
      <alignment horizontal="center" vertical="center" wrapText="1"/>
    </xf>
    <xf numFmtId="2" fontId="17" fillId="2" borderId="72" xfId="3" applyNumberFormat="1" applyFont="1" applyFill="1" applyBorder="1" applyAlignment="1">
      <alignment horizontal="center" vertical="center" wrapText="1"/>
    </xf>
    <xf numFmtId="3" fontId="9" fillId="0" borderId="21" xfId="3" applyNumberFormat="1" applyFont="1" applyBorder="1" applyAlignment="1" applyProtection="1">
      <alignment horizontal="center" vertical="center"/>
      <protection locked="0"/>
    </xf>
    <xf numFmtId="0" fontId="9" fillId="2" borderId="8" xfId="3" applyFont="1" applyFill="1" applyBorder="1" applyAlignment="1">
      <alignment horizontal="center" vertical="center"/>
    </xf>
    <xf numFmtId="3" fontId="9" fillId="0" borderId="9" xfId="3" applyNumberFormat="1" applyFont="1" applyBorder="1" applyAlignment="1" applyProtection="1">
      <alignment horizontal="center" vertical="center"/>
      <protection locked="0"/>
    </xf>
    <xf numFmtId="3" fontId="17" fillId="2" borderId="15" xfId="3" applyNumberFormat="1" applyFont="1" applyFill="1" applyBorder="1" applyAlignment="1">
      <alignment horizontal="center" vertical="center"/>
    </xf>
    <xf numFmtId="3" fontId="9" fillId="2" borderId="18" xfId="3" applyNumberFormat="1" applyFont="1" applyFill="1" applyBorder="1" applyAlignment="1">
      <alignment horizontal="center" vertical="center"/>
    </xf>
    <xf numFmtId="0" fontId="32" fillId="2" borderId="17" xfId="3" applyFont="1" applyFill="1" applyBorder="1" applyAlignment="1">
      <alignment horizontal="right" vertical="center"/>
    </xf>
    <xf numFmtId="3" fontId="32" fillId="0" borderId="18" xfId="3" applyNumberFormat="1" applyFont="1" applyBorder="1" applyAlignment="1" applyProtection="1">
      <alignment horizontal="center" vertical="center"/>
      <protection locked="0"/>
    </xf>
    <xf numFmtId="3" fontId="9" fillId="0" borderId="18" xfId="3" applyNumberFormat="1" applyFont="1" applyBorder="1" applyAlignment="1" applyProtection="1">
      <alignment horizontal="center" vertical="center"/>
      <protection locked="0"/>
    </xf>
    <xf numFmtId="0" fontId="9" fillId="2" borderId="23" xfId="3" applyFont="1" applyFill="1" applyBorder="1" applyAlignment="1">
      <alignment horizontal="center" vertical="center" wrapText="1"/>
    </xf>
    <xf numFmtId="0" fontId="9" fillId="2" borderId="23" xfId="3" applyFont="1" applyFill="1" applyBorder="1" applyAlignment="1">
      <alignment horizontal="center" vertical="center"/>
    </xf>
    <xf numFmtId="3" fontId="9" fillId="0" borderId="88" xfId="3" applyNumberFormat="1" applyFont="1" applyBorder="1" applyAlignment="1" applyProtection="1">
      <alignment horizontal="center" vertical="center"/>
      <protection locked="0"/>
    </xf>
    <xf numFmtId="0" fontId="9" fillId="2" borderId="37" xfId="3" applyFont="1" applyFill="1" applyBorder="1" applyAlignment="1">
      <alignment horizontal="center" vertical="center"/>
    </xf>
    <xf numFmtId="0" fontId="9" fillId="2" borderId="30" xfId="3" applyFont="1" applyFill="1" applyBorder="1" applyAlignment="1">
      <alignment horizontal="center" vertical="center" wrapText="1"/>
    </xf>
    <xf numFmtId="0" fontId="9" fillId="2" borderId="30" xfId="3" applyFont="1" applyFill="1" applyBorder="1" applyAlignment="1">
      <alignment horizontal="center" vertical="center"/>
    </xf>
    <xf numFmtId="3" fontId="9" fillId="0" borderId="31" xfId="3" applyNumberFormat="1" applyFont="1" applyBorder="1" applyAlignment="1" applyProtection="1">
      <alignment horizontal="center" vertical="center"/>
      <protection locked="0"/>
    </xf>
    <xf numFmtId="3" fontId="49" fillId="2" borderId="15" xfId="3" applyNumberFormat="1" applyFont="1" applyFill="1" applyBorder="1" applyAlignment="1">
      <alignment horizontal="center" vertical="center"/>
    </xf>
    <xf numFmtId="3" fontId="9" fillId="0" borderId="18" xfId="3" applyNumberFormat="1" applyFont="1" applyBorder="1" applyAlignment="1">
      <alignment horizontal="center" vertical="center"/>
    </xf>
    <xf numFmtId="3" fontId="9" fillId="0" borderId="21" xfId="3" applyNumberFormat="1" applyFont="1" applyBorder="1" applyAlignment="1">
      <alignment horizontal="center" vertical="center"/>
    </xf>
    <xf numFmtId="0" fontId="17" fillId="2" borderId="14" xfId="3" applyFont="1" applyFill="1" applyBorder="1" applyAlignment="1">
      <alignment horizontal="center" vertical="center" wrapText="1"/>
    </xf>
    <xf numFmtId="3" fontId="9" fillId="2" borderId="15" xfId="3" applyNumberFormat="1" applyFont="1" applyFill="1" applyBorder="1" applyAlignment="1">
      <alignment horizontal="center" vertical="center"/>
    </xf>
    <xf numFmtId="0" fontId="9" fillId="2" borderId="36" xfId="3" applyFont="1" applyFill="1" applyBorder="1" applyAlignment="1">
      <alignment horizontal="center" vertical="center"/>
    </xf>
    <xf numFmtId="3" fontId="9" fillId="0" borderId="27" xfId="3" applyNumberFormat="1" applyFont="1" applyBorder="1" applyAlignment="1">
      <alignment horizontal="center" vertical="center"/>
    </xf>
    <xf numFmtId="3" fontId="9" fillId="0" borderId="31" xfId="3" applyNumberFormat="1" applyFont="1" applyBorder="1" applyAlignment="1">
      <alignment horizontal="center" vertical="center"/>
    </xf>
    <xf numFmtId="0" fontId="50" fillId="0" borderId="0" xfId="3" applyFont="1"/>
    <xf numFmtId="0" fontId="17" fillId="3" borderId="7" xfId="3" applyFont="1" applyFill="1" applyBorder="1" applyAlignment="1">
      <alignment horizontal="center" vertical="center"/>
    </xf>
    <xf numFmtId="0" fontId="17" fillId="3" borderId="8" xfId="3" applyFont="1" applyFill="1" applyBorder="1" applyAlignment="1">
      <alignment horizontal="center" vertical="center"/>
    </xf>
    <xf numFmtId="0" fontId="6" fillId="3" borderId="8" xfId="3" applyFont="1" applyFill="1" applyBorder="1" applyAlignment="1">
      <alignment horizontal="center" vertical="center" wrapText="1"/>
    </xf>
    <xf numFmtId="3" fontId="6" fillId="3" borderId="9" xfId="3" applyNumberFormat="1" applyFont="1" applyFill="1" applyBorder="1" applyAlignment="1">
      <alignment horizontal="center" vertical="center" wrapText="1"/>
    </xf>
    <xf numFmtId="0" fontId="9" fillId="3" borderId="35" xfId="3" applyFont="1" applyFill="1" applyBorder="1" applyAlignment="1">
      <alignment horizontal="center" vertical="center"/>
    </xf>
    <xf numFmtId="0" fontId="9" fillId="3" borderId="36" xfId="3" applyFont="1" applyFill="1" applyBorder="1" applyAlignment="1">
      <alignment horizontal="center" vertical="center"/>
    </xf>
    <xf numFmtId="169" fontId="9" fillId="0" borderId="36" xfId="3" applyNumberFormat="1" applyFont="1" applyBorder="1" applyAlignment="1" applyProtection="1">
      <alignment horizontal="center" vertical="center"/>
      <protection locked="0"/>
    </xf>
    <xf numFmtId="169" fontId="7" fillId="3" borderId="27" xfId="3" applyNumberFormat="1" applyFont="1" applyFill="1" applyBorder="1" applyAlignment="1">
      <alignment horizontal="center"/>
    </xf>
    <xf numFmtId="0" fontId="9" fillId="3" borderId="16" xfId="3" applyFont="1" applyFill="1" applyBorder="1" applyAlignment="1">
      <alignment horizontal="center" vertical="center"/>
    </xf>
    <xf numFmtId="0" fontId="9" fillId="3" borderId="17" xfId="3" applyFont="1" applyFill="1" applyBorder="1" applyAlignment="1">
      <alignment horizontal="center" vertical="center"/>
    </xf>
    <xf numFmtId="169" fontId="9" fillId="0" borderId="17" xfId="3" applyNumberFormat="1" applyFont="1" applyBorder="1" applyAlignment="1" applyProtection="1">
      <alignment horizontal="center" vertical="center"/>
      <protection locked="0"/>
    </xf>
    <xf numFmtId="169" fontId="9" fillId="0" borderId="18" xfId="3" applyNumberFormat="1" applyFont="1" applyBorder="1" applyAlignment="1" applyProtection="1">
      <alignment horizontal="center" vertical="center"/>
      <protection locked="0"/>
    </xf>
    <xf numFmtId="0" fontId="9" fillId="3" borderId="37" xfId="3" applyFont="1" applyFill="1" applyBorder="1" applyAlignment="1">
      <alignment horizontal="center" vertical="center"/>
    </xf>
    <xf numFmtId="0" fontId="9" fillId="3" borderId="30" xfId="3" applyFont="1" applyFill="1" applyBorder="1" applyAlignment="1">
      <alignment horizontal="center" vertical="center"/>
    </xf>
    <xf numFmtId="10" fontId="9" fillId="3" borderId="30" xfId="3" applyNumberFormat="1" applyFont="1" applyFill="1" applyBorder="1" applyAlignment="1">
      <alignment horizontal="center" vertical="center"/>
    </xf>
    <xf numFmtId="10" fontId="9" fillId="3" borderId="31" xfId="3" applyNumberFormat="1" applyFont="1" applyFill="1" applyBorder="1" applyAlignment="1">
      <alignment horizontal="center" vertical="center"/>
    </xf>
    <xf numFmtId="0" fontId="15" fillId="0" borderId="0" xfId="0" applyFont="1" applyAlignment="1">
      <alignment wrapText="1"/>
    </xf>
    <xf numFmtId="0" fontId="16" fillId="2" borderId="1" xfId="3" applyFont="1" applyFill="1" applyBorder="1" applyAlignment="1">
      <alignment horizontal="center" vertical="center"/>
    </xf>
    <xf numFmtId="169" fontId="17" fillId="2" borderId="117" xfId="3" applyNumberFormat="1" applyFont="1" applyFill="1" applyBorder="1" applyAlignment="1">
      <alignment horizontal="center" vertical="center" wrapText="1"/>
    </xf>
    <xf numFmtId="3" fontId="17" fillId="2" borderId="9" xfId="3" applyNumberFormat="1" applyFont="1" applyFill="1" applyBorder="1" applyAlignment="1" applyProtection="1">
      <alignment horizontal="center" vertical="center" wrapText="1"/>
      <protection locked="0"/>
    </xf>
    <xf numFmtId="0" fontId="17" fillId="2" borderId="38" xfId="3" applyFont="1" applyFill="1" applyBorder="1" applyAlignment="1">
      <alignment horizontal="center" vertical="center"/>
    </xf>
    <xf numFmtId="0" fontId="17" fillId="2" borderId="39" xfId="3" applyFont="1" applyFill="1" applyBorder="1" applyAlignment="1">
      <alignment horizontal="center" vertical="center"/>
    </xf>
    <xf numFmtId="169" fontId="17" fillId="0" borderId="15" xfId="3" applyNumberFormat="1" applyFont="1" applyBorder="1" applyAlignment="1" applyProtection="1">
      <alignment horizontal="center" vertical="center"/>
      <protection locked="0"/>
    </xf>
    <xf numFmtId="169" fontId="28" fillId="0" borderId="0" xfId="0" applyNumberFormat="1" applyFont="1"/>
    <xf numFmtId="169" fontId="17" fillId="0" borderId="18" xfId="3" applyNumberFormat="1" applyFont="1" applyBorder="1" applyAlignment="1" applyProtection="1">
      <alignment horizontal="center" vertical="center"/>
      <protection locked="0"/>
    </xf>
    <xf numFmtId="169" fontId="9" fillId="0" borderId="31" xfId="3" applyNumberFormat="1" applyFont="1" applyBorder="1" applyAlignment="1" applyProtection="1">
      <alignment horizontal="center" vertical="center"/>
      <protection locked="0"/>
    </xf>
    <xf numFmtId="1" fontId="9" fillId="2" borderId="16" xfId="3" applyNumberFormat="1" applyFont="1" applyFill="1" applyBorder="1" applyAlignment="1">
      <alignment horizontal="center" vertical="center"/>
    </xf>
    <xf numFmtId="1" fontId="9" fillId="2" borderId="17" xfId="3" applyNumberFormat="1" applyFont="1" applyFill="1" applyBorder="1" applyAlignment="1">
      <alignment horizontal="right" vertical="center"/>
    </xf>
    <xf numFmtId="1" fontId="9" fillId="2" borderId="17" xfId="3" applyNumberFormat="1" applyFont="1" applyFill="1" applyBorder="1" applyAlignment="1">
      <alignment horizontal="center" vertical="center"/>
    </xf>
    <xf numFmtId="0" fontId="9" fillId="2" borderId="17" xfId="3" applyFont="1" applyFill="1" applyBorder="1" applyAlignment="1">
      <alignment horizontal="right" vertical="center"/>
    </xf>
    <xf numFmtId="0" fontId="17" fillId="2" borderId="37" xfId="3" applyFont="1" applyFill="1" applyBorder="1" applyAlignment="1">
      <alignment horizontal="center" vertical="center"/>
    </xf>
    <xf numFmtId="0" fontId="17" fillId="2" borderId="30" xfId="3" applyFont="1" applyFill="1" applyBorder="1" applyAlignment="1">
      <alignment horizontal="right" vertical="center"/>
    </xf>
    <xf numFmtId="1" fontId="17" fillId="2" borderId="30" xfId="3" applyNumberFormat="1" applyFont="1" applyFill="1" applyBorder="1" applyAlignment="1">
      <alignment horizontal="center" vertical="center"/>
    </xf>
    <xf numFmtId="169" fontId="17" fillId="0" borderId="31" xfId="3" applyNumberFormat="1" applyFont="1" applyBorder="1" applyAlignment="1" applyProtection="1">
      <alignment horizontal="center" vertical="center"/>
      <protection locked="0"/>
    </xf>
    <xf numFmtId="0" fontId="17" fillId="2" borderId="17" xfId="3" applyFont="1" applyFill="1" applyBorder="1" applyAlignment="1">
      <alignment horizontal="right" vertical="center"/>
    </xf>
    <xf numFmtId="3" fontId="17" fillId="0" borderId="18" xfId="3" applyNumberFormat="1" applyFont="1" applyBorder="1" applyAlignment="1" applyProtection="1">
      <alignment horizontal="center" vertical="center"/>
      <protection locked="0"/>
    </xf>
    <xf numFmtId="0" fontId="17" fillId="2" borderId="16"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right" vertical="center" wrapText="1"/>
    </xf>
    <xf numFmtId="0" fontId="17" fillId="2" borderId="49" xfId="3" applyFont="1" applyFill="1" applyBorder="1" applyAlignment="1">
      <alignment horizontal="right" vertical="center"/>
    </xf>
    <xf numFmtId="169" fontId="32" fillId="0" borderId="18" xfId="3" applyNumberFormat="1" applyFont="1" applyBorder="1" applyAlignment="1" applyProtection="1">
      <alignment horizontal="center" vertical="center"/>
      <protection locked="0"/>
    </xf>
    <xf numFmtId="1" fontId="17" fillId="2" borderId="17" xfId="3" applyNumberFormat="1" applyFont="1" applyFill="1" applyBorder="1" applyAlignment="1">
      <alignment horizontal="center" vertical="center"/>
    </xf>
    <xf numFmtId="169" fontId="9" fillId="2" borderId="18" xfId="3" applyNumberFormat="1" applyFont="1" applyFill="1" applyBorder="1" applyAlignment="1">
      <alignment horizontal="center" vertical="center"/>
    </xf>
    <xf numFmtId="3" fontId="9" fillId="2" borderId="18" xfId="3" applyNumberFormat="1" applyFont="1" applyFill="1" applyBorder="1" applyAlignment="1" applyProtection="1">
      <alignment horizontal="center" vertical="center"/>
      <protection locked="0"/>
    </xf>
    <xf numFmtId="0" fontId="9" fillId="2" borderId="118" xfId="3" applyFont="1" applyFill="1" applyBorder="1" applyAlignment="1">
      <alignment horizontal="right" vertical="center"/>
    </xf>
    <xf numFmtId="3" fontId="9" fillId="0" borderId="27" xfId="3" applyNumberFormat="1" applyFont="1" applyBorder="1" applyAlignment="1" applyProtection="1">
      <alignment horizontal="center" vertical="center"/>
      <protection locked="0"/>
    </xf>
    <xf numFmtId="0" fontId="9" fillId="2" borderId="119" xfId="3" applyFont="1" applyFill="1" applyBorder="1" applyAlignment="1">
      <alignment horizontal="right" vertical="center"/>
    </xf>
    <xf numFmtId="0" fontId="9" fillId="2" borderId="119" xfId="3" applyFont="1" applyFill="1" applyBorder="1" applyAlignment="1">
      <alignment horizontal="center" vertical="center"/>
    </xf>
    <xf numFmtId="0" fontId="9" fillId="2" borderId="120" xfId="3" applyFont="1" applyFill="1" applyBorder="1" applyAlignment="1">
      <alignment horizontal="center" vertical="center"/>
    </xf>
    <xf numFmtId="0" fontId="56" fillId="2" borderId="16" xfId="3" applyFont="1" applyFill="1" applyBorder="1" applyAlignment="1">
      <alignment horizontal="center" vertical="center"/>
    </xf>
    <xf numFmtId="0" fontId="56" fillId="2" borderId="57" xfId="3" applyFont="1" applyFill="1" applyBorder="1" applyAlignment="1">
      <alignment horizontal="right" vertical="center"/>
    </xf>
    <xf numFmtId="3" fontId="9" fillId="2" borderId="56" xfId="3" applyNumberFormat="1" applyFont="1" applyFill="1" applyBorder="1" applyAlignment="1">
      <alignment horizontal="center" vertical="center"/>
    </xf>
    <xf numFmtId="169" fontId="9" fillId="0" borderId="27" xfId="3" applyNumberFormat="1" applyFont="1" applyBorder="1" applyAlignment="1" applyProtection="1">
      <alignment horizontal="center" vertical="center"/>
      <protection locked="0"/>
    </xf>
    <xf numFmtId="0" fontId="9" fillId="2" borderId="120" xfId="3" applyFont="1" applyFill="1" applyBorder="1" applyAlignment="1">
      <alignment horizontal="right" vertical="center"/>
    </xf>
    <xf numFmtId="169" fontId="9" fillId="0" borderId="21" xfId="3" applyNumberFormat="1" applyFont="1" applyBorder="1" applyAlignment="1" applyProtection="1">
      <alignment horizontal="center" vertical="center"/>
      <protection locked="0"/>
    </xf>
    <xf numFmtId="0" fontId="56" fillId="2" borderId="22" xfId="3" applyFont="1" applyFill="1" applyBorder="1" applyAlignment="1">
      <alignment horizontal="center" vertical="center"/>
    </xf>
    <xf numFmtId="3" fontId="9" fillId="2" borderId="110" xfId="3" applyNumberFormat="1" applyFont="1" applyFill="1" applyBorder="1" applyAlignment="1">
      <alignment horizontal="center" vertical="center"/>
    </xf>
    <xf numFmtId="169" fontId="9" fillId="2" borderId="21" xfId="3" applyNumberFormat="1" applyFont="1" applyFill="1" applyBorder="1" applyAlignment="1" applyProtection="1">
      <alignment horizontal="center" vertical="center"/>
      <protection locked="0"/>
    </xf>
    <xf numFmtId="0" fontId="9" fillId="2" borderId="29" xfId="3" applyFont="1" applyFill="1" applyBorder="1" applyAlignment="1">
      <alignment horizontal="center" vertical="center"/>
    </xf>
    <xf numFmtId="0" fontId="9" fillId="2" borderId="106" xfId="3" applyFont="1" applyFill="1" applyBorder="1" applyAlignment="1">
      <alignment horizontal="center" vertical="center"/>
    </xf>
    <xf numFmtId="169" fontId="9" fillId="5" borderId="31" xfId="3" applyNumberFormat="1" applyFont="1" applyFill="1" applyBorder="1" applyAlignment="1" applyProtection="1">
      <alignment horizontal="center" vertical="center"/>
      <protection locked="0"/>
    </xf>
    <xf numFmtId="0" fontId="9" fillId="2" borderId="13" xfId="3" applyFont="1" applyFill="1" applyBorder="1" applyAlignment="1">
      <alignment horizontal="center" vertical="center"/>
    </xf>
    <xf numFmtId="0" fontId="9" fillId="2" borderId="54" xfId="3" applyFont="1" applyFill="1" applyBorder="1" applyAlignment="1">
      <alignment horizontal="center" vertical="center"/>
    </xf>
    <xf numFmtId="169" fontId="9" fillId="0" borderId="15" xfId="3" applyNumberFormat="1" applyFont="1" applyBorder="1" applyAlignment="1" applyProtection="1">
      <alignment horizontal="center" vertical="center"/>
      <protection locked="0"/>
    </xf>
    <xf numFmtId="0" fontId="32" fillId="2" borderId="120" xfId="3" applyFont="1" applyFill="1" applyBorder="1" applyAlignment="1">
      <alignment horizontal="center" vertical="center"/>
    </xf>
    <xf numFmtId="169" fontId="9" fillId="2" borderId="18" xfId="3" applyNumberFormat="1" applyFont="1" applyFill="1" applyBorder="1" applyAlignment="1" applyProtection="1">
      <alignment horizontal="center" vertical="center"/>
      <protection locked="0"/>
    </xf>
    <xf numFmtId="0" fontId="9" fillId="2" borderId="54" xfId="3" applyFont="1" applyFill="1" applyBorder="1" applyAlignment="1">
      <alignment vertical="center"/>
    </xf>
    <xf numFmtId="0" fontId="9" fillId="2" borderId="57" xfId="3" applyFont="1" applyFill="1" applyBorder="1" applyAlignment="1">
      <alignment vertical="center"/>
    </xf>
    <xf numFmtId="169" fontId="32" fillId="2" borderId="17" xfId="3" applyNumberFormat="1" applyFont="1" applyFill="1" applyBorder="1" applyAlignment="1">
      <alignment horizontal="center" vertical="center"/>
    </xf>
    <xf numFmtId="172" fontId="9" fillId="0" borderId="18" xfId="3" applyNumberFormat="1" applyFont="1" applyBorder="1" applyAlignment="1" applyProtection="1">
      <alignment horizontal="center" vertical="center"/>
      <protection locked="0"/>
    </xf>
    <xf numFmtId="0" fontId="9" fillId="2" borderId="121" xfId="3" applyFont="1" applyFill="1" applyBorder="1" applyAlignment="1">
      <alignment horizontal="left" vertical="center"/>
    </xf>
    <xf numFmtId="0" fontId="56" fillId="2" borderId="13" xfId="3" applyFont="1" applyFill="1" applyBorder="1" applyAlignment="1">
      <alignment horizontal="center" vertical="center"/>
    </xf>
    <xf numFmtId="0" fontId="56" fillId="2" borderId="54" xfId="3" applyFont="1" applyFill="1" applyBorder="1" applyAlignment="1">
      <alignment horizontal="right" vertical="center"/>
    </xf>
    <xf numFmtId="4" fontId="17" fillId="2" borderId="52" xfId="3" applyNumberFormat="1" applyFont="1" applyFill="1" applyBorder="1" applyAlignment="1">
      <alignment horizontal="center" vertical="center"/>
    </xf>
    <xf numFmtId="0" fontId="9" fillId="2" borderId="51" xfId="3" applyFont="1" applyFill="1" applyBorder="1" applyAlignment="1">
      <alignment vertical="center"/>
    </xf>
    <xf numFmtId="0" fontId="9" fillId="2" borderId="0" xfId="3" applyFont="1" applyFill="1" applyAlignment="1">
      <alignment vertical="center"/>
    </xf>
    <xf numFmtId="0" fontId="9" fillId="2" borderId="120" xfId="3" applyFont="1" applyFill="1" applyBorder="1" applyAlignment="1">
      <alignment horizontal="left" vertical="center"/>
    </xf>
    <xf numFmtId="169" fontId="9" fillId="2" borderId="52" xfId="3" applyNumberFormat="1" applyFont="1" applyFill="1" applyBorder="1" applyAlignment="1">
      <alignment horizontal="center" vertical="center"/>
    </xf>
    <xf numFmtId="3" fontId="32" fillId="2" borderId="52" xfId="3" applyNumberFormat="1" applyFont="1" applyFill="1" applyBorder="1" applyAlignment="1">
      <alignment horizontal="center" vertical="center"/>
    </xf>
    <xf numFmtId="0" fontId="9" fillId="2" borderId="119" xfId="3" applyFont="1" applyFill="1" applyBorder="1" applyAlignment="1">
      <alignment horizontal="left" vertical="center"/>
    </xf>
    <xf numFmtId="0" fontId="56" fillId="2" borderId="122" xfId="3" applyFont="1" applyFill="1" applyBorder="1" applyAlignment="1">
      <alignment horizontal="right" vertical="center"/>
    </xf>
    <xf numFmtId="0" fontId="56" fillId="2" borderId="14" xfId="3" applyFont="1" applyFill="1" applyBorder="1" applyAlignment="1">
      <alignment horizontal="right" vertical="center"/>
    </xf>
    <xf numFmtId="169" fontId="9" fillId="2" borderId="15" xfId="3" applyNumberFormat="1" applyFont="1" applyFill="1" applyBorder="1" applyAlignment="1">
      <alignment horizontal="center" vertical="center"/>
    </xf>
    <xf numFmtId="0" fontId="9" fillId="2" borderId="51" xfId="3" applyFont="1" applyFill="1" applyBorder="1" applyAlignment="1">
      <alignment horizontal="left" vertical="center"/>
    </xf>
    <xf numFmtId="0" fontId="9" fillId="2" borderId="57" xfId="3" applyFont="1" applyFill="1" applyBorder="1" applyAlignment="1">
      <alignment horizontal="left" vertical="center"/>
    </xf>
    <xf numFmtId="0" fontId="9" fillId="2" borderId="61" xfId="3" applyFont="1" applyFill="1" applyBorder="1" applyAlignment="1">
      <alignment horizontal="left" vertical="center"/>
    </xf>
    <xf numFmtId="0" fontId="9" fillId="2" borderId="123" xfId="3" applyFont="1" applyFill="1" applyBorder="1" applyAlignment="1">
      <alignment horizontal="left" vertical="center"/>
    </xf>
    <xf numFmtId="0" fontId="9" fillId="2" borderId="24" xfId="3" applyFont="1" applyFill="1" applyBorder="1" applyAlignment="1">
      <alignment horizontal="left" vertical="center"/>
    </xf>
    <xf numFmtId="169" fontId="9" fillId="2" borderId="14" xfId="3" applyNumberFormat="1" applyFont="1" applyFill="1" applyBorder="1" applyAlignment="1">
      <alignment horizontal="center" vertical="center"/>
    </xf>
    <xf numFmtId="169" fontId="9" fillId="2" borderId="17" xfId="3" applyNumberFormat="1" applyFont="1" applyFill="1" applyBorder="1" applyAlignment="1">
      <alignment horizontal="center" vertical="center"/>
    </xf>
    <xf numFmtId="0" fontId="32" fillId="2" borderId="37" xfId="3" applyFont="1" applyFill="1" applyBorder="1" applyAlignment="1">
      <alignment horizontal="center" vertical="center"/>
    </xf>
    <xf numFmtId="0" fontId="32" fillId="2" borderId="30" xfId="3" applyFont="1" applyFill="1" applyBorder="1" applyAlignment="1">
      <alignment horizontal="right" vertical="center"/>
    </xf>
    <xf numFmtId="169" fontId="32" fillId="2" borderId="30" xfId="3" applyNumberFormat="1" applyFont="1" applyFill="1" applyBorder="1" applyAlignment="1">
      <alignment horizontal="center" vertical="center"/>
    </xf>
    <xf numFmtId="3" fontId="32" fillId="0" borderId="31" xfId="3" applyNumberFormat="1"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3" fontId="9" fillId="0" borderId="0" xfId="3" applyNumberFormat="1" applyFont="1" applyAlignment="1" applyProtection="1">
      <alignment horizontal="center" vertical="center"/>
      <protection locked="0"/>
    </xf>
    <xf numFmtId="1" fontId="17" fillId="0" borderId="0" xfId="3" applyNumberFormat="1" applyFont="1" applyAlignment="1">
      <alignment horizontal="center" vertical="center"/>
    </xf>
    <xf numFmtId="0" fontId="14" fillId="0" borderId="0" xfId="3" applyFont="1" applyAlignment="1">
      <alignment horizontal="right"/>
    </xf>
    <xf numFmtId="0" fontId="57" fillId="0" borderId="0" xfId="3" applyFont="1"/>
    <xf numFmtId="0" fontId="17" fillId="2" borderId="1" xfId="3" applyFont="1" applyFill="1" applyBorder="1" applyAlignment="1" applyProtection="1">
      <alignment horizontal="center" vertical="center"/>
      <protection locked="0"/>
    </xf>
    <xf numFmtId="169" fontId="17" fillId="2" borderId="1" xfId="3" applyNumberFormat="1" applyFont="1" applyFill="1" applyBorder="1" applyAlignment="1" applyProtection="1">
      <alignment horizontal="center" vertical="center" wrapText="1"/>
      <protection locked="0"/>
    </xf>
    <xf numFmtId="3" fontId="17" fillId="2" borderId="38" xfId="3" applyNumberFormat="1" applyFont="1" applyFill="1" applyBorder="1" applyAlignment="1" applyProtection="1">
      <alignment horizontal="center" vertical="center"/>
      <protection locked="0"/>
    </xf>
    <xf numFmtId="3" fontId="17" fillId="2" borderId="39" xfId="3"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wrapText="1"/>
      <protection locked="0"/>
    </xf>
    <xf numFmtId="4" fontId="17" fillId="3" borderId="1" xfId="6" applyNumberFormat="1" applyFont="1" applyFill="1" applyBorder="1" applyAlignment="1">
      <alignment horizontal="center" vertical="center"/>
    </xf>
    <xf numFmtId="4" fontId="17" fillId="2" borderId="1" xfId="3" applyNumberFormat="1" applyFont="1" applyFill="1" applyBorder="1" applyAlignment="1" applyProtection="1">
      <alignment horizontal="center" vertical="center"/>
      <protection locked="0"/>
    </xf>
    <xf numFmtId="0" fontId="17" fillId="2" borderId="58" xfId="3" applyFont="1" applyFill="1" applyBorder="1" applyAlignment="1" applyProtection="1">
      <alignment horizontal="center" vertical="center"/>
      <protection locked="0"/>
    </xf>
    <xf numFmtId="4" fontId="17" fillId="3" borderId="58" xfId="6" applyNumberFormat="1" applyFont="1" applyFill="1" applyBorder="1" applyAlignment="1">
      <alignment horizontal="center" vertical="center"/>
    </xf>
    <xf numFmtId="4" fontId="17" fillId="2" borderId="58" xfId="3" applyNumberFormat="1" applyFont="1" applyFill="1" applyBorder="1" applyAlignment="1" applyProtection="1">
      <alignment horizontal="center" vertical="center"/>
      <protection locked="0"/>
    </xf>
    <xf numFmtId="3" fontId="17" fillId="2" borderId="58" xfId="3" applyNumberFormat="1" applyFont="1" applyFill="1" applyBorder="1" applyAlignment="1" applyProtection="1">
      <alignment horizontal="center" vertical="center"/>
      <protection locked="0"/>
    </xf>
    <xf numFmtId="0" fontId="17" fillId="2" borderId="124" xfId="3" applyFont="1" applyFill="1" applyBorder="1" applyAlignment="1" applyProtection="1">
      <alignment horizontal="center" vertical="center"/>
      <protection locked="0"/>
    </xf>
    <xf numFmtId="4" fontId="17" fillId="3" borderId="124" xfId="6" applyNumberFormat="1" applyFont="1" applyFill="1" applyBorder="1" applyAlignment="1">
      <alignment horizontal="center" vertical="center"/>
    </xf>
    <xf numFmtId="4" fontId="17" fillId="2" borderId="124" xfId="3" applyNumberFormat="1" applyFont="1" applyFill="1" applyBorder="1" applyAlignment="1" applyProtection="1">
      <alignment horizontal="center" vertical="center"/>
      <protection locked="0"/>
    </xf>
    <xf numFmtId="3" fontId="17" fillId="2" borderId="124" xfId="3" applyNumberFormat="1" applyFont="1" applyFill="1" applyBorder="1" applyAlignment="1" applyProtection="1">
      <alignment horizontal="center" vertical="center"/>
      <protection locked="0"/>
    </xf>
    <xf numFmtId="0" fontId="56" fillId="2" borderId="4" xfId="3" applyFont="1" applyFill="1" applyBorder="1" applyAlignment="1" applyProtection="1">
      <alignment horizontal="center" vertical="center"/>
      <protection locked="0"/>
    </xf>
    <xf numFmtId="0" fontId="17" fillId="2" borderId="4" xfId="3" applyFont="1" applyFill="1" applyBorder="1" applyAlignment="1" applyProtection="1">
      <alignment horizontal="center" vertical="center"/>
      <protection locked="0"/>
    </xf>
    <xf numFmtId="4" fontId="17" fillId="3" borderId="4" xfId="6" applyNumberFormat="1" applyFont="1" applyFill="1" applyBorder="1" applyAlignment="1">
      <alignment horizontal="center" vertical="center"/>
    </xf>
    <xf numFmtId="4" fontId="17" fillId="2" borderId="4" xfId="3" applyNumberFormat="1" applyFont="1" applyFill="1" applyBorder="1" applyAlignment="1" applyProtection="1">
      <alignment horizontal="center" vertical="center"/>
      <protection locked="0"/>
    </xf>
    <xf numFmtId="3" fontId="17" fillId="2" borderId="4" xfId="3" applyNumberFormat="1" applyFont="1" applyFill="1" applyBorder="1" applyAlignment="1" applyProtection="1">
      <alignment horizontal="center" vertical="center"/>
      <protection locked="0"/>
    </xf>
    <xf numFmtId="0" fontId="9" fillId="2" borderId="2" xfId="3" applyFont="1" applyFill="1" applyBorder="1" applyAlignment="1" applyProtection="1">
      <alignment horizontal="center" vertical="center"/>
      <protection locked="0"/>
    </xf>
    <xf numFmtId="0" fontId="9" fillId="2" borderId="2" xfId="3" applyFont="1" applyFill="1" applyBorder="1" applyAlignment="1" applyProtection="1">
      <alignment horizontal="right" vertical="center"/>
      <protection locked="0"/>
    </xf>
    <xf numFmtId="4" fontId="9" fillId="0" borderId="2" xfId="6" applyNumberFormat="1" applyFont="1" applyBorder="1" applyAlignment="1" applyProtection="1">
      <alignment horizontal="center" vertical="center"/>
      <protection locked="0"/>
    </xf>
    <xf numFmtId="4" fontId="9" fillId="0" borderId="2" xfId="3" applyNumberFormat="1" applyFont="1" applyBorder="1" applyAlignment="1" applyProtection="1">
      <alignment horizontal="center" vertical="center"/>
      <protection locked="0"/>
    </xf>
    <xf numFmtId="3" fontId="17" fillId="2" borderId="2" xfId="3" applyNumberFormat="1"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9" fillId="2" borderId="3" xfId="3" applyFont="1" applyFill="1" applyBorder="1" applyAlignment="1" applyProtection="1">
      <alignment horizontal="right" vertical="center"/>
      <protection locked="0"/>
    </xf>
    <xf numFmtId="4" fontId="9" fillId="0" borderId="3" xfId="6" applyNumberFormat="1" applyFont="1" applyBorder="1" applyAlignment="1" applyProtection="1">
      <alignment horizontal="center" vertical="center"/>
      <protection locked="0"/>
    </xf>
    <xf numFmtId="4" fontId="9" fillId="0" borderId="3" xfId="3" applyNumberFormat="1" applyFont="1" applyBorder="1" applyAlignment="1" applyProtection="1">
      <alignment horizontal="center" vertical="center"/>
      <protection locked="0"/>
    </xf>
    <xf numFmtId="3" fontId="17" fillId="2" borderId="3" xfId="3" applyNumberFormat="1" applyFont="1" applyFill="1" applyBorder="1" applyAlignment="1" applyProtection="1">
      <alignment horizontal="center" vertical="center"/>
      <protection locked="0"/>
    </xf>
    <xf numFmtId="0" fontId="56" fillId="2" borderId="4" xfId="3" applyFont="1" applyFill="1" applyBorder="1" applyAlignment="1" applyProtection="1">
      <alignment horizontal="center" vertical="center" wrapText="1"/>
      <protection locked="0"/>
    </xf>
    <xf numFmtId="0" fontId="17" fillId="2" borderId="4" xfId="3" applyFont="1" applyFill="1" applyBorder="1" applyAlignment="1" applyProtection="1">
      <alignment horizontal="center" vertical="center" wrapText="1"/>
      <protection locked="0"/>
    </xf>
    <xf numFmtId="4" fontId="17" fillId="3" borderId="4" xfId="6" applyNumberFormat="1" applyFont="1" applyFill="1" applyBorder="1" applyAlignment="1">
      <alignment horizontal="center" vertical="center" wrapText="1"/>
    </xf>
    <xf numFmtId="4" fontId="17" fillId="2" borderId="4" xfId="3" applyNumberFormat="1" applyFont="1" applyFill="1" applyBorder="1" applyAlignment="1" applyProtection="1">
      <alignment horizontal="center" vertical="center" wrapText="1"/>
      <protection locked="0"/>
    </xf>
    <xf numFmtId="3" fontId="17" fillId="2" borderId="4" xfId="3" applyNumberFormat="1" applyFont="1" applyFill="1" applyBorder="1" applyAlignment="1" applyProtection="1">
      <alignment horizontal="center" vertical="center" wrapText="1"/>
      <protection locked="0"/>
    </xf>
    <xf numFmtId="0" fontId="56" fillId="2" borderId="1" xfId="3" applyFont="1" applyFill="1" applyBorder="1" applyAlignment="1" applyProtection="1">
      <alignment horizontal="center" vertical="center"/>
      <protection locked="0"/>
    </xf>
    <xf numFmtId="0" fontId="9" fillId="2" borderId="1" xfId="3" applyFont="1" applyFill="1" applyBorder="1" applyAlignment="1" applyProtection="1">
      <alignment horizontal="center" vertical="center"/>
      <protection locked="0"/>
    </xf>
    <xf numFmtId="4" fontId="17" fillId="0" borderId="1" xfId="6" applyNumberFormat="1" applyFont="1" applyBorder="1" applyAlignment="1" applyProtection="1">
      <alignment horizontal="center" vertical="center"/>
      <protection locked="0"/>
    </xf>
    <xf numFmtId="4" fontId="17" fillId="0" borderId="1" xfId="3" applyNumberFormat="1" applyFont="1" applyBorder="1" applyAlignment="1" applyProtection="1">
      <alignment horizontal="center" vertical="center"/>
      <protection locked="0"/>
    </xf>
    <xf numFmtId="0" fontId="56" fillId="2" borderId="1" xfId="3"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4" fontId="17" fillId="0" borderId="124" xfId="6" applyNumberFormat="1" applyFont="1" applyBorder="1" applyAlignment="1" applyProtection="1">
      <alignment horizontal="center" vertical="center"/>
      <protection locked="0"/>
    </xf>
    <xf numFmtId="4" fontId="17" fillId="0" borderId="124" xfId="3" applyNumberFormat="1" applyFont="1" applyBorder="1" applyAlignment="1" applyProtection="1">
      <alignment horizontal="center" vertical="center"/>
      <protection locked="0"/>
    </xf>
    <xf numFmtId="0" fontId="17" fillId="2" borderId="41" xfId="3" applyFont="1" applyFill="1" applyBorder="1" applyAlignment="1" applyProtection="1">
      <alignment horizontal="center" vertical="center"/>
      <protection locked="0"/>
    </xf>
    <xf numFmtId="3" fontId="17" fillId="2" borderId="39" xfId="3" applyNumberFormat="1" applyFont="1" applyFill="1" applyBorder="1" applyAlignment="1" applyProtection="1">
      <alignment horizontal="center" vertical="center"/>
      <protection locked="0"/>
    </xf>
    <xf numFmtId="0" fontId="17" fillId="2" borderId="5" xfId="3" applyFont="1" applyFill="1" applyBorder="1" applyAlignment="1" applyProtection="1">
      <alignment horizontal="center" vertical="center"/>
      <protection locked="0"/>
    </xf>
    <xf numFmtId="2" fontId="17" fillId="2" borderId="53" xfId="3" applyNumberFormat="1" applyFont="1" applyFill="1" applyBorder="1" applyAlignment="1" applyProtection="1">
      <alignment horizontal="center" vertical="center"/>
      <protection locked="0"/>
    </xf>
    <xf numFmtId="2" fontId="17" fillId="2" borderId="52" xfId="3" applyNumberFormat="1" applyFont="1" applyFill="1" applyBorder="1" applyAlignment="1" applyProtection="1">
      <alignment horizontal="center" vertical="center"/>
      <protection locked="0"/>
    </xf>
    <xf numFmtId="3" fontId="17" fillId="2" borderId="5" xfId="3" applyNumberFormat="1" applyFont="1" applyFill="1" applyBorder="1" applyAlignment="1" applyProtection="1">
      <alignment horizontal="center" vertical="center"/>
      <protection locked="0"/>
    </xf>
    <xf numFmtId="0" fontId="56" fillId="2" borderId="6" xfId="3" applyFont="1" applyFill="1" applyBorder="1" applyAlignment="1" applyProtection="1">
      <alignment horizontal="center" vertical="center" wrapText="1"/>
      <protection locked="0"/>
    </xf>
    <xf numFmtId="0" fontId="56" fillId="2" borderId="6" xfId="3" applyFont="1" applyFill="1" applyBorder="1" applyAlignment="1" applyProtection="1">
      <alignment horizontal="right" vertical="center" wrapText="1"/>
      <protection locked="0"/>
    </xf>
    <xf numFmtId="2" fontId="17" fillId="2" borderId="29" xfId="3" applyNumberFormat="1" applyFont="1" applyFill="1" applyBorder="1" applyAlignment="1" applyProtection="1">
      <alignment horizontal="center" vertical="center" wrapText="1"/>
      <protection locked="0"/>
    </xf>
    <xf numFmtId="2" fontId="17" fillId="2" borderId="82" xfId="3" applyNumberFormat="1" applyFont="1" applyFill="1" applyBorder="1" applyAlignment="1" applyProtection="1">
      <alignment horizontal="center" vertical="center" wrapText="1"/>
      <protection locked="0"/>
    </xf>
    <xf numFmtId="3" fontId="56" fillId="2" borderId="6" xfId="3" applyNumberFormat="1" applyFont="1" applyFill="1" applyBorder="1" applyAlignment="1" applyProtection="1">
      <alignment horizontal="center" vertical="center" wrapText="1"/>
      <protection locked="0"/>
    </xf>
    <xf numFmtId="2" fontId="17" fillId="2" borderId="53" xfId="3" applyNumberFormat="1" applyFont="1" applyFill="1" applyBorder="1" applyAlignment="1" applyProtection="1">
      <alignment horizontal="center" vertical="center" wrapText="1"/>
      <protection locked="0"/>
    </xf>
    <xf numFmtId="2" fontId="17" fillId="2" borderId="52" xfId="3" applyNumberFormat="1" applyFont="1" applyFill="1" applyBorder="1" applyAlignment="1" applyProtection="1">
      <alignment horizontal="center" vertical="center" wrapText="1"/>
      <protection locked="0"/>
    </xf>
    <xf numFmtId="3" fontId="56" fillId="2" borderId="4" xfId="3" applyNumberFormat="1" applyFont="1" applyFill="1" applyBorder="1" applyAlignment="1" applyProtection="1">
      <alignment horizontal="center" vertical="center" wrapText="1"/>
      <protection locked="0"/>
    </xf>
    <xf numFmtId="0" fontId="56" fillId="2" borderId="6" xfId="3" applyFont="1" applyFill="1" applyBorder="1" applyAlignment="1" applyProtection="1">
      <alignment horizontal="center" vertical="center"/>
      <protection locked="0"/>
    </xf>
    <xf numFmtId="2" fontId="56" fillId="2" borderId="29" xfId="3" applyNumberFormat="1" applyFont="1" applyFill="1" applyBorder="1" applyAlignment="1" applyProtection="1">
      <alignment horizontal="center" vertical="center"/>
      <protection locked="0"/>
    </xf>
    <xf numFmtId="2" fontId="56" fillId="2" borderId="82" xfId="3" applyNumberFormat="1" applyFont="1" applyFill="1" applyBorder="1" applyAlignment="1" applyProtection="1">
      <alignment horizontal="center" vertical="center"/>
      <protection locked="0"/>
    </xf>
    <xf numFmtId="0" fontId="17" fillId="2" borderId="4" xfId="3" applyFont="1" applyFill="1" applyBorder="1" applyAlignment="1" applyProtection="1">
      <alignment horizontal="right" vertical="center" wrapText="1"/>
      <protection locked="0"/>
    </xf>
    <xf numFmtId="2" fontId="56" fillId="2" borderId="53" xfId="3" applyNumberFormat="1" applyFont="1" applyFill="1" applyBorder="1" applyAlignment="1" applyProtection="1">
      <alignment horizontal="center" vertical="center"/>
      <protection locked="0"/>
    </xf>
    <xf numFmtId="2" fontId="56" fillId="2" borderId="52" xfId="3" applyNumberFormat="1" applyFont="1" applyFill="1" applyBorder="1" applyAlignment="1" applyProtection="1">
      <alignment horizontal="center" vertical="center"/>
      <protection locked="0"/>
    </xf>
    <xf numFmtId="0" fontId="17" fillId="2" borderId="124" xfId="3" applyFont="1" applyFill="1" applyBorder="1" applyAlignment="1" applyProtection="1">
      <alignment horizontal="center" vertical="center" wrapText="1"/>
      <protection locked="0"/>
    </xf>
    <xf numFmtId="3" fontId="56" fillId="2" borderId="124" xfId="3" applyNumberFormat="1" applyFont="1" applyFill="1" applyBorder="1" applyAlignment="1" applyProtection="1">
      <alignment horizontal="center" vertical="center" wrapText="1"/>
      <protection locked="0"/>
    </xf>
    <xf numFmtId="0" fontId="17" fillId="2" borderId="105" xfId="3" applyFont="1" applyFill="1" applyBorder="1" applyAlignment="1" applyProtection="1">
      <alignment horizontal="center" vertical="center"/>
      <protection locked="0"/>
    </xf>
    <xf numFmtId="0" fontId="17" fillId="2" borderId="105" xfId="3" applyFont="1" applyFill="1" applyBorder="1" applyAlignment="1" applyProtection="1">
      <alignment horizontal="right" vertical="center" wrapText="1"/>
      <protection locked="0"/>
    </xf>
    <xf numFmtId="0" fontId="17" fillId="2" borderId="105" xfId="3" applyFont="1" applyFill="1" applyBorder="1" applyAlignment="1" applyProtection="1">
      <alignment horizontal="center" vertical="center" wrapText="1"/>
      <protection locked="0"/>
    </xf>
    <xf numFmtId="2" fontId="56" fillId="2" borderId="38" xfId="3" applyNumberFormat="1" applyFont="1" applyFill="1" applyBorder="1" applyAlignment="1" applyProtection="1">
      <alignment horizontal="center" vertical="center"/>
      <protection locked="0"/>
    </xf>
    <xf numFmtId="2" fontId="56" fillId="2" borderId="39" xfId="3" applyNumberFormat="1" applyFont="1" applyFill="1" applyBorder="1" applyAlignment="1" applyProtection="1">
      <alignment horizontal="center" vertical="center"/>
      <protection locked="0"/>
    </xf>
    <xf numFmtId="3" fontId="56" fillId="2" borderId="105" xfId="3" applyNumberFormat="1" applyFont="1" applyFill="1" applyBorder="1" applyAlignment="1" applyProtection="1">
      <alignment horizontal="center" vertical="center" wrapText="1"/>
      <protection locked="0"/>
    </xf>
    <xf numFmtId="0" fontId="17" fillId="2" borderId="1" xfId="3" applyFont="1" applyFill="1" applyBorder="1" applyAlignment="1" applyProtection="1">
      <alignment horizontal="right" vertical="center" wrapText="1"/>
      <protection locked="0"/>
    </xf>
    <xf numFmtId="169" fontId="17" fillId="2" borderId="38" xfId="3" applyNumberFormat="1" applyFont="1" applyFill="1" applyBorder="1" applyAlignment="1" applyProtection="1">
      <alignment horizontal="center" vertical="center"/>
      <protection locked="0"/>
    </xf>
    <xf numFmtId="169" fontId="17" fillId="2" borderId="39" xfId="3" applyNumberFormat="1" applyFont="1" applyFill="1" applyBorder="1" applyAlignment="1" applyProtection="1">
      <alignment horizontal="center" vertical="center"/>
      <protection locked="0"/>
    </xf>
    <xf numFmtId="0" fontId="13" fillId="0" borderId="0" xfId="3" applyAlignment="1">
      <alignment wrapText="1"/>
    </xf>
    <xf numFmtId="0" fontId="17" fillId="2" borderId="125" xfId="3" applyFont="1" applyFill="1" applyBorder="1" applyAlignment="1">
      <alignment horizontal="center" vertical="center"/>
    </xf>
    <xf numFmtId="169" fontId="17" fillId="2" borderId="1" xfId="3" applyNumberFormat="1" applyFont="1" applyFill="1" applyBorder="1" applyAlignment="1">
      <alignment horizontal="center" vertical="center" wrapText="1"/>
    </xf>
    <xf numFmtId="3" fontId="17" fillId="2" borderId="114" xfId="3" applyNumberFormat="1" applyFont="1" applyFill="1" applyBorder="1" applyAlignment="1" applyProtection="1">
      <alignment horizontal="center" vertical="center" wrapText="1"/>
      <protection locked="0"/>
    </xf>
    <xf numFmtId="0" fontId="17" fillId="2" borderId="4" xfId="3" applyFont="1" applyFill="1" applyBorder="1" applyAlignment="1">
      <alignment horizontal="center" vertical="center"/>
    </xf>
    <xf numFmtId="0" fontId="17" fillId="2" borderId="125" xfId="3" applyFont="1" applyFill="1" applyBorder="1" applyAlignment="1">
      <alignment horizontal="center" vertical="center" wrapText="1"/>
    </xf>
    <xf numFmtId="0" fontId="17" fillId="2" borderId="53" xfId="3" applyFont="1" applyFill="1" applyBorder="1" applyAlignment="1">
      <alignment horizontal="center" vertical="center"/>
    </xf>
    <xf numFmtId="4" fontId="17" fillId="2" borderId="4" xfId="3" applyNumberFormat="1" applyFont="1" applyFill="1" applyBorder="1" applyAlignment="1">
      <alignment horizontal="center" vertical="center"/>
    </xf>
    <xf numFmtId="0" fontId="56" fillId="2" borderId="2" xfId="3" applyFont="1" applyFill="1" applyBorder="1" applyAlignment="1">
      <alignment horizontal="center" vertical="center"/>
    </xf>
    <xf numFmtId="0" fontId="56" fillId="2" borderId="56" xfId="3" applyFont="1" applyFill="1" applyBorder="1" applyAlignment="1">
      <alignment horizontal="right" vertical="center"/>
    </xf>
    <xf numFmtId="0" fontId="56" fillId="2" borderId="28" xfId="3" applyFont="1" applyFill="1" applyBorder="1" applyAlignment="1">
      <alignment horizontal="center" vertical="center"/>
    </xf>
    <xf numFmtId="166" fontId="17" fillId="2" borderId="5" xfId="3" applyNumberFormat="1" applyFont="1" applyFill="1" applyBorder="1" applyAlignment="1">
      <alignment horizontal="center" vertical="center"/>
    </xf>
    <xf numFmtId="4" fontId="17" fillId="2" borderId="56" xfId="3" applyNumberFormat="1" applyFont="1" applyFill="1" applyBorder="1" applyAlignment="1">
      <alignment horizontal="center" vertical="center"/>
    </xf>
    <xf numFmtId="0" fontId="32" fillId="2" borderId="2" xfId="3" applyFont="1" applyFill="1" applyBorder="1" applyAlignment="1">
      <alignment horizontal="center" vertical="center"/>
    </xf>
    <xf numFmtId="0" fontId="32" fillId="2" borderId="56" xfId="3" applyFont="1" applyFill="1" applyBorder="1" applyAlignment="1">
      <alignment horizontal="right" vertical="center"/>
    </xf>
    <xf numFmtId="0" fontId="32" fillId="2" borderId="28" xfId="3" applyFont="1" applyFill="1" applyBorder="1" applyAlignment="1">
      <alignment horizontal="center" vertical="center"/>
    </xf>
    <xf numFmtId="166" fontId="9" fillId="0" borderId="2" xfId="3" applyNumberFormat="1" applyFont="1" applyBorder="1" applyAlignment="1">
      <alignment horizontal="center" vertical="center"/>
    </xf>
    <xf numFmtId="0" fontId="32" fillId="2" borderId="2" xfId="3" applyFont="1" applyFill="1" applyBorder="1" applyAlignment="1">
      <alignment horizontal="right" vertical="center"/>
    </xf>
    <xf numFmtId="0" fontId="32" fillId="2" borderId="3" xfId="3" applyFont="1" applyFill="1" applyBorder="1" applyAlignment="1">
      <alignment horizontal="center" vertical="center"/>
    </xf>
    <xf numFmtId="0" fontId="32" fillId="2" borderId="110" xfId="3" applyFont="1" applyFill="1" applyBorder="1" applyAlignment="1">
      <alignment horizontal="right" vertical="center"/>
    </xf>
    <xf numFmtId="166" fontId="9" fillId="0" borderId="60" xfId="3" applyNumberFormat="1" applyFont="1" applyBorder="1" applyAlignment="1">
      <alignment horizontal="center" vertical="center"/>
    </xf>
    <xf numFmtId="4" fontId="17" fillId="2" borderId="60" xfId="3" applyNumberFormat="1" applyFont="1" applyFill="1" applyBorder="1" applyAlignment="1">
      <alignment horizontal="center" vertical="center"/>
    </xf>
    <xf numFmtId="0" fontId="56" fillId="2" borderId="4" xfId="3" applyFont="1" applyFill="1" applyBorder="1" applyAlignment="1">
      <alignment horizontal="center" vertical="center"/>
    </xf>
    <xf numFmtId="0" fontId="56" fillId="2" borderId="52" xfId="3" applyFont="1" applyFill="1" applyBorder="1" applyAlignment="1">
      <alignment horizontal="right" vertical="center" wrapText="1"/>
    </xf>
    <xf numFmtId="4" fontId="9" fillId="3" borderId="124" xfId="3" applyNumberFormat="1" applyFont="1" applyFill="1" applyBorder="1" applyAlignment="1">
      <alignment horizontal="center" vertical="center" wrapText="1"/>
    </xf>
    <xf numFmtId="4" fontId="9" fillId="0" borderId="56" xfId="3" applyNumberFormat="1" applyFont="1" applyBorder="1" applyAlignment="1">
      <alignment horizontal="center" vertical="center"/>
    </xf>
    <xf numFmtId="4" fontId="9" fillId="3" borderId="58" xfId="3" applyNumberFormat="1" applyFont="1" applyFill="1" applyBorder="1" applyAlignment="1">
      <alignment horizontal="center" vertical="center" wrapText="1"/>
    </xf>
    <xf numFmtId="0" fontId="32" fillId="2" borderId="105" xfId="3" applyFont="1" applyFill="1" applyBorder="1" applyAlignment="1">
      <alignment horizontal="center" vertical="center"/>
    </xf>
    <xf numFmtId="0" fontId="32" fillId="2" borderId="107" xfId="3" applyFont="1" applyFill="1" applyBorder="1" applyAlignment="1">
      <alignment horizontal="right" vertical="center"/>
    </xf>
    <xf numFmtId="4" fontId="9" fillId="0" borderId="107" xfId="3" applyNumberFormat="1" applyFont="1" applyBorder="1" applyAlignment="1">
      <alignment horizontal="center" vertical="center"/>
    </xf>
    <xf numFmtId="4" fontId="9" fillId="3" borderId="105" xfId="3" applyNumberFormat="1" applyFont="1" applyFill="1" applyBorder="1" applyAlignment="1">
      <alignment horizontal="center" vertical="center" wrapText="1"/>
    </xf>
    <xf numFmtId="0" fontId="17" fillId="2" borderId="124" xfId="3" applyFont="1" applyFill="1" applyBorder="1" applyAlignment="1">
      <alignment horizontal="center" vertical="center"/>
    </xf>
    <xf numFmtId="166" fontId="17" fillId="2" borderId="114" xfId="3" applyNumberFormat="1" applyFont="1" applyFill="1" applyBorder="1" applyAlignment="1">
      <alignment horizontal="center" vertical="center"/>
    </xf>
    <xf numFmtId="4" fontId="17" fillId="2" borderId="1" xfId="3" applyNumberFormat="1" applyFont="1" applyFill="1" applyBorder="1" applyAlignment="1">
      <alignment horizontal="center" vertical="center"/>
    </xf>
    <xf numFmtId="4" fontId="17" fillId="0" borderId="114" xfId="3" applyNumberFormat="1" applyFont="1" applyBorder="1" applyAlignment="1" applyProtection="1">
      <alignment horizontal="center" vertical="center"/>
      <protection locked="0"/>
    </xf>
    <xf numFmtId="4" fontId="9" fillId="2" borderId="1" xfId="3" applyNumberFormat="1" applyFont="1" applyFill="1" applyBorder="1" applyAlignment="1">
      <alignment horizontal="center" vertical="center"/>
    </xf>
    <xf numFmtId="0" fontId="17" fillId="2" borderId="41" xfId="3" applyFont="1" applyFill="1" applyBorder="1" applyAlignment="1">
      <alignment horizontal="center" vertical="center" wrapText="1"/>
    </xf>
    <xf numFmtId="4" fontId="17" fillId="0" borderId="39" xfId="3" applyNumberFormat="1" applyFont="1" applyBorder="1" applyAlignment="1" applyProtection="1">
      <alignment horizontal="center" vertical="center"/>
      <protection locked="0"/>
    </xf>
    <xf numFmtId="0" fontId="17" fillId="2" borderId="105" xfId="3" applyFont="1" applyFill="1" applyBorder="1" applyAlignment="1">
      <alignment horizontal="center" vertical="center"/>
    </xf>
    <xf numFmtId="0" fontId="17" fillId="2" borderId="109" xfId="3" applyFont="1" applyFill="1" applyBorder="1" applyAlignment="1">
      <alignment horizontal="center" vertical="center"/>
    </xf>
    <xf numFmtId="166" fontId="17" fillId="0" borderId="107" xfId="3" applyNumberFormat="1" applyFont="1" applyBorder="1" applyAlignment="1" applyProtection="1">
      <alignment horizontal="center" vertical="center"/>
      <protection locked="0"/>
    </xf>
    <xf numFmtId="4" fontId="58" fillId="2" borderId="1" xfId="3" applyNumberFormat="1" applyFont="1" applyFill="1" applyBorder="1" applyAlignment="1" applyProtection="1">
      <alignment horizontal="center" vertical="center"/>
      <protection locked="0"/>
    </xf>
    <xf numFmtId="4" fontId="58" fillId="2" borderId="107" xfId="3" applyNumberFormat="1" applyFont="1" applyFill="1" applyBorder="1" applyAlignment="1" applyProtection="1">
      <alignment horizontal="center" vertical="center"/>
      <protection locked="0"/>
    </xf>
    <xf numFmtId="166" fontId="17" fillId="2" borderId="107" xfId="3" applyNumberFormat="1" applyFont="1" applyFill="1" applyBorder="1" applyAlignment="1" applyProtection="1">
      <alignment horizontal="center" vertical="center"/>
      <protection locked="0"/>
    </xf>
    <xf numFmtId="4" fontId="58" fillId="2" borderId="39" xfId="3" applyNumberFormat="1" applyFont="1" applyFill="1" applyBorder="1" applyAlignment="1" applyProtection="1">
      <alignment horizontal="center" vertical="center"/>
      <protection locked="0"/>
    </xf>
    <xf numFmtId="0" fontId="1" fillId="0" borderId="0" xfId="3" applyFont="1"/>
    <xf numFmtId="0" fontId="17" fillId="2" borderId="54" xfId="3" applyFont="1" applyFill="1" applyBorder="1" applyAlignment="1" applyProtection="1">
      <alignment horizontal="center" vertical="center"/>
      <protection locked="0"/>
    </xf>
    <xf numFmtId="167" fontId="17" fillId="3" borderId="52" xfId="3" applyNumberFormat="1" applyFont="1" applyFill="1" applyBorder="1" applyAlignment="1">
      <alignment horizontal="center" vertical="center"/>
    </xf>
    <xf numFmtId="0" fontId="56" fillId="2" borderId="57" xfId="3" applyFont="1" applyFill="1" applyBorder="1" applyAlignment="1" applyProtection="1">
      <alignment horizontal="right" vertical="center"/>
      <protection locked="0"/>
    </xf>
    <xf numFmtId="1" fontId="56" fillId="2" borderId="2" xfId="3" applyNumberFormat="1" applyFont="1" applyFill="1" applyBorder="1" applyAlignment="1">
      <alignment horizontal="center" vertical="center"/>
    </xf>
    <xf numFmtId="4" fontId="56" fillId="2" borderId="2" xfId="3" applyNumberFormat="1" applyFont="1" applyFill="1" applyBorder="1" applyAlignment="1" applyProtection="1">
      <alignment horizontal="center" vertical="center"/>
      <protection locked="0"/>
    </xf>
    <xf numFmtId="4" fontId="56" fillId="2" borderId="56" xfId="3" applyNumberFormat="1" applyFont="1" applyFill="1" applyBorder="1" applyAlignment="1" applyProtection="1">
      <alignment horizontal="center" vertical="center"/>
      <protection locked="0"/>
    </xf>
    <xf numFmtId="0" fontId="56" fillId="2" borderId="3" xfId="3" applyFont="1" applyFill="1" applyBorder="1" applyAlignment="1">
      <alignment horizontal="center" vertical="center"/>
    </xf>
    <xf numFmtId="0" fontId="56" fillId="2" borderId="61" xfId="3" applyFont="1" applyFill="1" applyBorder="1" applyAlignment="1" applyProtection="1">
      <alignment horizontal="right" vertical="center"/>
      <protection locked="0"/>
    </xf>
    <xf numFmtId="1" fontId="56" fillId="2" borderId="3" xfId="3" applyNumberFormat="1" applyFont="1" applyFill="1" applyBorder="1" applyAlignment="1">
      <alignment horizontal="center" vertical="center"/>
    </xf>
    <xf numFmtId="4" fontId="56" fillId="2" borderId="60" xfId="3" applyNumberFormat="1" applyFont="1" applyFill="1" applyBorder="1" applyAlignment="1" applyProtection="1">
      <alignment horizontal="center" vertical="center"/>
      <protection locked="0"/>
    </xf>
    <xf numFmtId="4" fontId="56" fillId="2" borderId="3" xfId="3" applyNumberFormat="1" applyFont="1" applyFill="1" applyBorder="1" applyAlignment="1" applyProtection="1">
      <alignment horizontal="center" vertical="center"/>
      <protection locked="0"/>
    </xf>
    <xf numFmtId="4" fontId="56" fillId="3" borderId="60" xfId="3" applyNumberFormat="1" applyFont="1" applyFill="1" applyBorder="1" applyAlignment="1">
      <alignment horizontal="center" vertical="center"/>
    </xf>
    <xf numFmtId="0" fontId="56" fillId="2" borderId="5" xfId="3" applyFont="1" applyFill="1" applyBorder="1" applyAlignment="1">
      <alignment horizontal="center" vertical="center"/>
    </xf>
    <xf numFmtId="0" fontId="56" fillId="2" borderId="51" xfId="3" applyFont="1" applyFill="1" applyBorder="1" applyAlignment="1" applyProtection="1">
      <alignment horizontal="right" vertical="center"/>
      <protection locked="0"/>
    </xf>
    <xf numFmtId="4" fontId="56" fillId="2" borderId="5" xfId="3" applyNumberFormat="1" applyFont="1" applyFill="1" applyBorder="1" applyAlignment="1" applyProtection="1">
      <alignment horizontal="center" vertical="center"/>
      <protection locked="0"/>
    </xf>
    <xf numFmtId="4" fontId="56" fillId="2" borderId="50" xfId="3" applyNumberFormat="1" applyFont="1" applyFill="1" applyBorder="1" applyAlignment="1" applyProtection="1">
      <alignment horizontal="center" vertical="center"/>
      <protection locked="0"/>
    </xf>
    <xf numFmtId="167" fontId="17" fillId="2" borderId="4" xfId="3" applyNumberFormat="1" applyFont="1" applyFill="1" applyBorder="1" applyAlignment="1">
      <alignment horizontal="center" vertical="center"/>
    </xf>
    <xf numFmtId="4" fontId="31" fillId="2" borderId="52" xfId="3" applyNumberFormat="1" applyFont="1" applyFill="1" applyBorder="1" applyAlignment="1">
      <alignment horizontal="center" vertical="center"/>
    </xf>
    <xf numFmtId="4" fontId="35" fillId="2" borderId="56" xfId="3" applyNumberFormat="1" applyFont="1" applyFill="1" applyBorder="1" applyAlignment="1" applyProtection="1">
      <alignment horizontal="center" vertical="center"/>
      <protection locked="0"/>
    </xf>
    <xf numFmtId="4" fontId="35" fillId="2" borderId="50" xfId="3" applyNumberFormat="1" applyFont="1" applyFill="1" applyBorder="1" applyAlignment="1" applyProtection="1">
      <alignment horizontal="center" vertical="center"/>
      <protection locked="0"/>
    </xf>
    <xf numFmtId="0" fontId="56" fillId="2" borderId="6" xfId="3" applyFont="1" applyFill="1" applyBorder="1" applyAlignment="1">
      <alignment horizontal="center" vertical="center"/>
    </xf>
    <xf numFmtId="0" fontId="56" fillId="2" borderId="83" xfId="3" applyFont="1" applyFill="1" applyBorder="1" applyAlignment="1" applyProtection="1">
      <alignment horizontal="center" vertical="center"/>
      <protection locked="0"/>
    </xf>
    <xf numFmtId="1" fontId="56" fillId="2" borderId="6" xfId="3" applyNumberFormat="1" applyFont="1" applyFill="1" applyBorder="1" applyAlignment="1">
      <alignment horizontal="center" vertical="center"/>
    </xf>
    <xf numFmtId="4" fontId="56" fillId="2" borderId="6" xfId="3" applyNumberFormat="1" applyFont="1" applyFill="1" applyBorder="1" applyAlignment="1" applyProtection="1">
      <alignment horizontal="center" vertical="center"/>
      <protection locked="0"/>
    </xf>
    <xf numFmtId="4" fontId="56" fillId="2" borderId="82" xfId="3" applyNumberFormat="1" applyFont="1" applyFill="1" applyBorder="1" applyAlignment="1" applyProtection="1">
      <alignment horizontal="center" vertical="center"/>
      <protection locked="0"/>
    </xf>
  </cellXfs>
  <cellStyles count="7">
    <cellStyle name="Comma" xfId="1" builtinId="3"/>
    <cellStyle name="Comma 2 5" xfId="4" xr:uid="{E5A7DD51-2A42-4338-831C-A9E4E90E1BF7}"/>
    <cellStyle name="Normal" xfId="0" builtinId="0"/>
    <cellStyle name="Normal 2 4" xfId="6" xr:uid="{448D0ED9-646B-467A-9B91-16392756E94E}"/>
    <cellStyle name="Normal 2 5" xfId="5" xr:uid="{E5E6B80C-726D-465F-B40F-690736C06576}"/>
    <cellStyle name="Normal 2 7" xfId="3" xr:uid="{239470EE-1C62-48F5-9F58-03CBD1F02184}"/>
    <cellStyle name="Normal 4 2" xfId="2" xr:uid="{B87B6F2C-D56A-4581-977D-D532DCACD45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7E08-853D-435F-9646-10C733BEA149}">
  <sheetPr codeName="Sheet3">
    <tabColor theme="0" tint="-0.14999847407452621"/>
  </sheetPr>
  <dimension ref="C2:E31"/>
  <sheetViews>
    <sheetView tabSelected="1" workbookViewId="0">
      <selection activeCell="F8" sqref="F8"/>
    </sheetView>
  </sheetViews>
  <sheetFormatPr defaultRowHeight="15" x14ac:dyDescent="0.25"/>
  <cols>
    <col min="3" max="3" width="10.140625" customWidth="1"/>
    <col min="4" max="4" width="62.42578125" customWidth="1"/>
    <col min="5" max="5" width="25.85546875" customWidth="1"/>
    <col min="6" max="6" width="31.140625" customWidth="1"/>
  </cols>
  <sheetData>
    <row r="2" spans="3:5" ht="72" x14ac:dyDescent="0.25">
      <c r="E2" s="1" t="s">
        <v>0</v>
      </c>
    </row>
    <row r="3" spans="3:5" ht="47.25" x14ac:dyDescent="0.25">
      <c r="C3" s="1"/>
      <c r="D3" s="2" t="s">
        <v>1</v>
      </c>
    </row>
    <row r="4" spans="3:5" ht="15.75" thickBot="1" x14ac:dyDescent="0.3"/>
    <row r="5" spans="3:5" ht="15.75" thickBot="1" x14ac:dyDescent="0.3">
      <c r="C5" s="3" t="s">
        <v>2</v>
      </c>
      <c r="D5" s="3" t="s">
        <v>3</v>
      </c>
      <c r="E5" s="4" t="s">
        <v>4</v>
      </c>
    </row>
    <row r="6" spans="3:5" x14ac:dyDescent="0.25">
      <c r="C6" s="5" t="s">
        <v>5</v>
      </c>
      <c r="D6" s="6" t="s">
        <v>6</v>
      </c>
      <c r="E6" s="7"/>
    </row>
    <row r="7" spans="3:5" x14ac:dyDescent="0.25">
      <c r="C7" s="5" t="s">
        <v>7</v>
      </c>
      <c r="D7" s="8" t="s">
        <v>8</v>
      </c>
      <c r="E7" s="5">
        <v>4</v>
      </c>
    </row>
    <row r="8" spans="3:5" x14ac:dyDescent="0.25">
      <c r="C8" s="5" t="s">
        <v>7</v>
      </c>
      <c r="D8" s="8" t="s">
        <v>9</v>
      </c>
      <c r="E8" s="9" t="s">
        <v>10</v>
      </c>
    </row>
    <row r="9" spans="3:5" ht="15.75" thickBot="1" x14ac:dyDescent="0.3">
      <c r="C9" s="10" t="s">
        <v>7</v>
      </c>
      <c r="D9" s="11" t="s">
        <v>11</v>
      </c>
      <c r="E9" s="10" t="s">
        <v>10</v>
      </c>
    </row>
    <row r="10" spans="3:5" x14ac:dyDescent="0.25">
      <c r="C10" s="12" t="s">
        <v>12</v>
      </c>
      <c r="D10" s="13" t="s">
        <v>13</v>
      </c>
      <c r="E10" s="12"/>
    </row>
    <row r="11" spans="3:5" x14ac:dyDescent="0.25">
      <c r="C11" s="14" t="s">
        <v>14</v>
      </c>
      <c r="D11" s="15" t="s">
        <v>15</v>
      </c>
      <c r="E11" s="14" t="s">
        <v>16</v>
      </c>
    </row>
    <row r="12" spans="3:5" x14ac:dyDescent="0.25">
      <c r="C12" s="5" t="s">
        <v>17</v>
      </c>
      <c r="D12" s="16" t="s">
        <v>18</v>
      </c>
      <c r="E12" s="5" t="s">
        <v>19</v>
      </c>
    </row>
    <row r="13" spans="3:5" x14ac:dyDescent="0.25">
      <c r="C13" s="5" t="s">
        <v>20</v>
      </c>
      <c r="D13" s="16" t="s">
        <v>21</v>
      </c>
      <c r="E13" s="5">
        <v>50</v>
      </c>
    </row>
    <row r="14" spans="3:5" x14ac:dyDescent="0.25">
      <c r="C14" s="10" t="s">
        <v>22</v>
      </c>
      <c r="D14" s="17" t="s">
        <v>23</v>
      </c>
      <c r="E14" s="10">
        <v>30</v>
      </c>
    </row>
    <row r="15" spans="3:5" x14ac:dyDescent="0.25">
      <c r="C15" s="10" t="s">
        <v>24</v>
      </c>
      <c r="D15" s="17" t="s">
        <v>25</v>
      </c>
      <c r="E15" s="10">
        <v>20</v>
      </c>
    </row>
    <row r="16" spans="3:5" ht="39" thickBot="1" x14ac:dyDescent="0.3">
      <c r="C16" s="10" t="s">
        <v>26</v>
      </c>
      <c r="D16" s="17" t="s">
        <v>27</v>
      </c>
      <c r="E16" s="10">
        <v>35</v>
      </c>
    </row>
    <row r="17" spans="3:5" x14ac:dyDescent="0.25">
      <c r="C17" s="12" t="s">
        <v>28</v>
      </c>
      <c r="D17" s="13" t="s">
        <v>29</v>
      </c>
      <c r="E17" s="12"/>
    </row>
    <row r="18" spans="3:5" ht="51" x14ac:dyDescent="0.25">
      <c r="C18" s="10" t="s">
        <v>30</v>
      </c>
      <c r="D18" s="17" t="s">
        <v>31</v>
      </c>
      <c r="E18" s="10">
        <v>10</v>
      </c>
    </row>
    <row r="19" spans="3:5" ht="15.75" thickBot="1" x14ac:dyDescent="0.3">
      <c r="C19" s="18" t="s">
        <v>32</v>
      </c>
      <c r="D19" s="19" t="s">
        <v>33</v>
      </c>
      <c r="E19" s="18">
        <v>5</v>
      </c>
    </row>
    <row r="20" spans="3:5" x14ac:dyDescent="0.25">
      <c r="C20" s="12" t="s">
        <v>34</v>
      </c>
      <c r="D20" s="13" t="s">
        <v>35</v>
      </c>
      <c r="E20" s="12"/>
    </row>
    <row r="21" spans="3:5" ht="30.75" customHeight="1" x14ac:dyDescent="0.25">
      <c r="C21" s="10" t="s">
        <v>36</v>
      </c>
      <c r="D21" s="16" t="s">
        <v>37</v>
      </c>
      <c r="E21" s="20" t="s">
        <v>38</v>
      </c>
    </row>
    <row r="22" spans="3:5" ht="25.5" x14ac:dyDescent="0.25">
      <c r="C22" s="10" t="s">
        <v>39</v>
      </c>
      <c r="D22" s="17" t="s">
        <v>40</v>
      </c>
      <c r="E22" s="20" t="s">
        <v>41</v>
      </c>
    </row>
    <row r="23" spans="3:5" x14ac:dyDescent="0.25">
      <c r="C23" s="10" t="s">
        <v>42</v>
      </c>
      <c r="D23" s="17" t="s">
        <v>43</v>
      </c>
      <c r="E23" s="20">
        <v>7</v>
      </c>
    </row>
    <row r="24" spans="3:5" x14ac:dyDescent="0.25">
      <c r="C24" s="10" t="s">
        <v>44</v>
      </c>
      <c r="D24" s="17" t="s">
        <v>45</v>
      </c>
      <c r="E24" s="20">
        <v>6</v>
      </c>
    </row>
    <row r="25" spans="3:5" x14ac:dyDescent="0.25">
      <c r="C25" s="21" t="s">
        <v>46</v>
      </c>
      <c r="D25" s="22" t="s">
        <v>47</v>
      </c>
      <c r="E25" s="20">
        <v>4</v>
      </c>
    </row>
    <row r="26" spans="3:5" ht="26.25" thickBot="1" x14ac:dyDescent="0.3">
      <c r="C26" s="21" t="s">
        <v>48</v>
      </c>
      <c r="D26" s="23" t="s">
        <v>49</v>
      </c>
      <c r="E26" s="21">
        <v>6</v>
      </c>
    </row>
    <row r="27" spans="3:5" x14ac:dyDescent="0.25">
      <c r="C27" s="12" t="s">
        <v>50</v>
      </c>
      <c r="D27" s="13" t="s">
        <v>51</v>
      </c>
      <c r="E27" s="24"/>
    </row>
    <row r="28" spans="3:5" x14ac:dyDescent="0.25">
      <c r="C28" s="5" t="s">
        <v>52</v>
      </c>
      <c r="D28" s="8" t="s">
        <v>53</v>
      </c>
      <c r="E28" s="5">
        <v>7</v>
      </c>
    </row>
    <row r="29" spans="3:5" ht="26.25" thickBot="1" x14ac:dyDescent="0.3">
      <c r="C29" s="18" t="s">
        <v>54</v>
      </c>
      <c r="D29" s="25" t="s">
        <v>55</v>
      </c>
      <c r="E29" s="18">
        <v>10</v>
      </c>
    </row>
    <row r="30" spans="3:5" x14ac:dyDescent="0.25">
      <c r="C30" s="26"/>
      <c r="E30" s="27"/>
    </row>
    <row r="31" spans="3:5" x14ac:dyDescent="0.25">
      <c r="D31" s="28"/>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6984-0D19-4B4F-8C78-23CBB4FC7754}">
  <sheetPr codeName="Sheet105">
    <tabColor theme="0" tint="-0.14999847407452621"/>
  </sheetPr>
  <dimension ref="A1:F57"/>
  <sheetViews>
    <sheetView topLeftCell="A43" workbookViewId="0">
      <selection activeCell="F8" sqref="F8"/>
    </sheetView>
  </sheetViews>
  <sheetFormatPr defaultRowHeight="15" x14ac:dyDescent="0.25"/>
  <cols>
    <col min="2" max="2" width="10.42578125" customWidth="1"/>
    <col min="3" max="3" width="90.42578125" customWidth="1"/>
    <col min="4" max="4" width="20.42578125" customWidth="1"/>
    <col min="5" max="5" width="19.85546875" customWidth="1"/>
    <col min="6" max="6" width="43.140625" customWidth="1"/>
  </cols>
  <sheetData>
    <row r="1" spans="1:6" x14ac:dyDescent="0.25">
      <c r="A1" s="594"/>
      <c r="B1" s="594"/>
      <c r="C1" s="594"/>
      <c r="D1" s="594"/>
      <c r="E1" s="594"/>
      <c r="F1" s="594"/>
    </row>
    <row r="2" spans="1:6" ht="48" x14ac:dyDescent="0.25">
      <c r="A2" s="594"/>
      <c r="B2" s="594"/>
      <c r="C2" s="594"/>
      <c r="D2" s="594"/>
      <c r="E2" s="594"/>
      <c r="F2" s="596" t="s">
        <v>1253</v>
      </c>
    </row>
    <row r="3" spans="1:6" x14ac:dyDescent="0.25">
      <c r="A3" s="594"/>
      <c r="B3" s="594"/>
      <c r="C3" s="29" t="s">
        <v>1333</v>
      </c>
      <c r="D3" s="594"/>
      <c r="E3" s="594"/>
      <c r="F3" s="594"/>
    </row>
    <row r="4" spans="1:6" x14ac:dyDescent="0.25">
      <c r="A4" s="594"/>
      <c r="B4" s="594"/>
      <c r="C4" s="29" t="s">
        <v>1334</v>
      </c>
      <c r="D4" s="594"/>
      <c r="E4" s="594"/>
      <c r="F4" s="594"/>
    </row>
    <row r="5" spans="1:6" x14ac:dyDescent="0.25">
      <c r="A5" s="594"/>
      <c r="B5" s="594"/>
      <c r="C5" s="594"/>
      <c r="D5" s="594"/>
      <c r="E5" s="594"/>
      <c r="F5" s="594"/>
    </row>
    <row r="6" spans="1:6" x14ac:dyDescent="0.25">
      <c r="A6" s="594"/>
      <c r="B6" s="594"/>
      <c r="C6" s="1183" t="s">
        <v>1254</v>
      </c>
      <c r="D6" s="594"/>
      <c r="E6" s="594"/>
      <c r="F6" s="594"/>
    </row>
    <row r="7" spans="1:6" x14ac:dyDescent="0.25">
      <c r="A7" s="594"/>
      <c r="B7" s="594"/>
      <c r="C7" s="1183"/>
      <c r="D7" s="594"/>
      <c r="E7" s="594"/>
      <c r="F7" s="594"/>
    </row>
    <row r="8" spans="1:6" ht="15.75" thickBot="1" x14ac:dyDescent="0.3">
      <c r="A8" s="594"/>
      <c r="B8" s="594"/>
      <c r="C8" s="594"/>
      <c r="D8" s="594"/>
      <c r="E8" s="594"/>
      <c r="F8" s="594"/>
    </row>
    <row r="9" spans="1:6" ht="26.25" thickBot="1" x14ac:dyDescent="0.3">
      <c r="A9" s="594"/>
      <c r="B9" s="932" t="s">
        <v>2</v>
      </c>
      <c r="C9" s="1260" t="s">
        <v>1197</v>
      </c>
      <c r="D9" s="1261" t="s">
        <v>716</v>
      </c>
      <c r="E9" s="1262" t="s">
        <v>59</v>
      </c>
      <c r="F9" s="935" t="s">
        <v>1198</v>
      </c>
    </row>
    <row r="10" spans="1:6" ht="25.5" x14ac:dyDescent="0.25">
      <c r="A10" s="594"/>
      <c r="B10" s="1263" t="s">
        <v>1201</v>
      </c>
      <c r="C10" s="1264" t="s">
        <v>1255</v>
      </c>
      <c r="D10" s="1265" t="s">
        <v>1256</v>
      </c>
      <c r="E10" s="1266">
        <f>E11+E20</f>
        <v>1243.761</v>
      </c>
      <c r="F10" s="1158"/>
    </row>
    <row r="11" spans="1:6" x14ac:dyDescent="0.25">
      <c r="A11" s="594"/>
      <c r="B11" s="1267" t="s">
        <v>66</v>
      </c>
      <c r="C11" s="1268" t="s">
        <v>1257</v>
      </c>
      <c r="D11" s="1269" t="s">
        <v>1256</v>
      </c>
      <c r="E11" s="1270">
        <f>SUM(E12:E19)</f>
        <v>0</v>
      </c>
      <c r="F11" s="1271"/>
    </row>
    <row r="12" spans="1:6" x14ac:dyDescent="0.25">
      <c r="A12" s="594"/>
      <c r="B12" s="1272" t="s">
        <v>1258</v>
      </c>
      <c r="C12" s="1273" t="s">
        <v>1210</v>
      </c>
      <c r="D12" s="1274" t="s">
        <v>1256</v>
      </c>
      <c r="E12" s="1275">
        <v>0</v>
      </c>
      <c r="F12" s="1271"/>
    </row>
    <row r="13" spans="1:6" x14ac:dyDescent="0.25">
      <c r="A13" s="594"/>
      <c r="B13" s="1272" t="s">
        <v>1259</v>
      </c>
      <c r="C13" s="1273" t="s">
        <v>1212</v>
      </c>
      <c r="D13" s="1274" t="s">
        <v>1256</v>
      </c>
      <c r="E13" s="1275">
        <v>0</v>
      </c>
      <c r="F13" s="1271"/>
    </row>
    <row r="14" spans="1:6" x14ac:dyDescent="0.25">
      <c r="A14" s="594"/>
      <c r="B14" s="1272" t="s">
        <v>1260</v>
      </c>
      <c r="C14" s="1273" t="s">
        <v>1214</v>
      </c>
      <c r="D14" s="1274" t="s">
        <v>1256</v>
      </c>
      <c r="E14" s="1275">
        <v>0</v>
      </c>
      <c r="F14" s="1271"/>
    </row>
    <row r="15" spans="1:6" x14ac:dyDescent="0.25">
      <c r="A15" s="594"/>
      <c r="B15" s="1272" t="s">
        <v>1261</v>
      </c>
      <c r="C15" s="1273" t="s">
        <v>1262</v>
      </c>
      <c r="D15" s="1274" t="s">
        <v>1256</v>
      </c>
      <c r="E15" s="1275">
        <v>0</v>
      </c>
      <c r="F15" s="1271"/>
    </row>
    <row r="16" spans="1:6" x14ac:dyDescent="0.25">
      <c r="A16" s="594"/>
      <c r="B16" s="1272" t="s">
        <v>1263</v>
      </c>
      <c r="C16" s="1273" t="s">
        <v>1219</v>
      </c>
      <c r="D16" s="1274" t="s">
        <v>1256</v>
      </c>
      <c r="E16" s="1275">
        <v>0</v>
      </c>
      <c r="F16" s="1271"/>
    </row>
    <row r="17" spans="1:6" x14ac:dyDescent="0.25">
      <c r="A17" s="594"/>
      <c r="B17" s="1272" t="s">
        <v>1264</v>
      </c>
      <c r="C17" s="1273" t="s">
        <v>1221</v>
      </c>
      <c r="D17" s="1274" t="s">
        <v>1256</v>
      </c>
      <c r="E17" s="1275">
        <v>0</v>
      </c>
      <c r="F17" s="1271"/>
    </row>
    <row r="18" spans="1:6" x14ac:dyDescent="0.25">
      <c r="A18" s="594"/>
      <c r="B18" s="1272" t="s">
        <v>1265</v>
      </c>
      <c r="C18" s="1276" t="s">
        <v>1266</v>
      </c>
      <c r="D18" s="1272" t="s">
        <v>1256</v>
      </c>
      <c r="E18" s="1275">
        <v>0</v>
      </c>
      <c r="F18" s="1271"/>
    </row>
    <row r="19" spans="1:6" ht="15.75" thickBot="1" x14ac:dyDescent="0.3">
      <c r="A19" s="594"/>
      <c r="B19" s="1277" t="s">
        <v>1267</v>
      </c>
      <c r="C19" s="1278" t="s">
        <v>1268</v>
      </c>
      <c r="D19" s="1277" t="s">
        <v>1256</v>
      </c>
      <c r="E19" s="1279">
        <v>0</v>
      </c>
      <c r="F19" s="1280"/>
    </row>
    <row r="20" spans="1:6" ht="27" x14ac:dyDescent="0.25">
      <c r="A20" s="594"/>
      <c r="B20" s="1281" t="s">
        <v>68</v>
      </c>
      <c r="C20" s="1282" t="s">
        <v>1269</v>
      </c>
      <c r="D20" s="1281" t="s">
        <v>1256</v>
      </c>
      <c r="E20" s="1158">
        <f>SUM(E21:E28)</f>
        <v>1243.761</v>
      </c>
      <c r="F20" s="1283" t="s">
        <v>1270</v>
      </c>
    </row>
    <row r="21" spans="1:6" x14ac:dyDescent="0.25">
      <c r="A21" s="594"/>
      <c r="B21" s="1272" t="s">
        <v>1271</v>
      </c>
      <c r="C21" s="1273" t="s">
        <v>1210</v>
      </c>
      <c r="D21" s="1272" t="s">
        <v>1256</v>
      </c>
      <c r="E21" s="1284">
        <v>181.71349712477067</v>
      </c>
      <c r="F21" s="1285"/>
    </row>
    <row r="22" spans="1:6" x14ac:dyDescent="0.25">
      <c r="A22" s="594"/>
      <c r="B22" s="1272" t="s">
        <v>1272</v>
      </c>
      <c r="C22" s="1273" t="s">
        <v>1212</v>
      </c>
      <c r="D22" s="1272" t="s">
        <v>1256</v>
      </c>
      <c r="E22" s="1284">
        <v>27.506563208286646</v>
      </c>
      <c r="F22" s="1285"/>
    </row>
    <row r="23" spans="1:6" x14ac:dyDescent="0.25">
      <c r="A23" s="594"/>
      <c r="B23" s="1272" t="s">
        <v>1273</v>
      </c>
      <c r="C23" s="1273" t="s">
        <v>1214</v>
      </c>
      <c r="D23" s="1272" t="s">
        <v>1256</v>
      </c>
      <c r="E23" s="1284">
        <v>109.02293966694269</v>
      </c>
      <c r="F23" s="1285"/>
    </row>
    <row r="24" spans="1:6" x14ac:dyDescent="0.25">
      <c r="A24" s="594"/>
      <c r="B24" s="1272" t="s">
        <v>1274</v>
      </c>
      <c r="C24" s="1273" t="s">
        <v>1262</v>
      </c>
      <c r="D24" s="1272" t="s">
        <v>1256</v>
      </c>
      <c r="E24" s="1284">
        <v>249.27099999999999</v>
      </c>
      <c r="F24" s="1285"/>
    </row>
    <row r="25" spans="1:6" x14ac:dyDescent="0.25">
      <c r="A25" s="594"/>
      <c r="B25" s="1272" t="s">
        <v>1275</v>
      </c>
      <c r="C25" s="1273" t="s">
        <v>1219</v>
      </c>
      <c r="D25" s="1272" t="s">
        <v>1256</v>
      </c>
      <c r="E25" s="1284">
        <v>676.24699999999996</v>
      </c>
      <c r="F25" s="1285"/>
    </row>
    <row r="26" spans="1:6" x14ac:dyDescent="0.25">
      <c r="A26" s="594"/>
      <c r="B26" s="1272" t="s">
        <v>1276</v>
      </c>
      <c r="C26" s="1273" t="s">
        <v>1221</v>
      </c>
      <c r="D26" s="1272" t="s">
        <v>1256</v>
      </c>
      <c r="E26" s="1284">
        <v>0</v>
      </c>
      <c r="F26" s="1285"/>
    </row>
    <row r="27" spans="1:6" x14ac:dyDescent="0.25">
      <c r="A27" s="594"/>
      <c r="B27" s="1272" t="s">
        <v>1277</v>
      </c>
      <c r="C27" s="1273" t="s">
        <v>1266</v>
      </c>
      <c r="D27" s="1272" t="s">
        <v>1256</v>
      </c>
      <c r="E27" s="1284">
        <v>0</v>
      </c>
      <c r="F27" s="1285"/>
    </row>
    <row r="28" spans="1:6" ht="15.75" thickBot="1" x14ac:dyDescent="0.3">
      <c r="A28" s="594"/>
      <c r="B28" s="1286" t="s">
        <v>1278</v>
      </c>
      <c r="C28" s="1287" t="s">
        <v>1268</v>
      </c>
      <c r="D28" s="1286" t="s">
        <v>1256</v>
      </c>
      <c r="E28" s="1288">
        <v>0</v>
      </c>
      <c r="F28" s="1289"/>
    </row>
    <row r="29" spans="1:6" ht="15.75" thickBot="1" x14ac:dyDescent="0.3">
      <c r="A29" s="594"/>
      <c r="B29" s="1290" t="s">
        <v>103</v>
      </c>
      <c r="C29" s="1260" t="s">
        <v>1279</v>
      </c>
      <c r="D29" s="1290" t="s">
        <v>1256</v>
      </c>
      <c r="E29" s="1291">
        <f>+E31+E10</f>
        <v>1290.075</v>
      </c>
      <c r="F29" s="1292"/>
    </row>
    <row r="30" spans="1:6" ht="15.75" thickBot="1" x14ac:dyDescent="0.3">
      <c r="A30" s="594"/>
      <c r="B30" s="1290" t="s">
        <v>107</v>
      </c>
      <c r="C30" s="1264" t="s">
        <v>1223</v>
      </c>
      <c r="D30" s="1290" t="s">
        <v>1256</v>
      </c>
      <c r="E30" s="1293">
        <v>0</v>
      </c>
      <c r="F30" s="1294" t="s">
        <v>1280</v>
      </c>
    </row>
    <row r="31" spans="1:6" ht="15.75" thickBot="1" x14ac:dyDescent="0.3">
      <c r="A31" s="594"/>
      <c r="B31" s="932" t="s">
        <v>109</v>
      </c>
      <c r="C31" s="1295" t="s">
        <v>1281</v>
      </c>
      <c r="D31" s="932" t="s">
        <v>1256</v>
      </c>
      <c r="E31" s="1296">
        <v>46.314</v>
      </c>
      <c r="F31" s="1294" t="s">
        <v>1282</v>
      </c>
    </row>
    <row r="32" spans="1:6" ht="15.75" thickBot="1" x14ac:dyDescent="0.3">
      <c r="A32" s="594"/>
      <c r="B32" s="1297" t="s">
        <v>123</v>
      </c>
      <c r="C32" s="1298" t="s">
        <v>1283</v>
      </c>
      <c r="D32" s="1297" t="s">
        <v>1256</v>
      </c>
      <c r="E32" s="1299">
        <v>0</v>
      </c>
      <c r="F32" s="1300"/>
    </row>
    <row r="33" spans="1:6" ht="15.75" thickBot="1" x14ac:dyDescent="0.3">
      <c r="A33" s="594"/>
      <c r="B33" s="1297" t="s">
        <v>137</v>
      </c>
      <c r="C33" s="1298" t="s">
        <v>1284</v>
      </c>
      <c r="D33" s="1297" t="s">
        <v>1256</v>
      </c>
      <c r="E33" s="1299">
        <v>0</v>
      </c>
      <c r="F33" s="1301"/>
    </row>
    <row r="34" spans="1:6" ht="15.75" thickBot="1" x14ac:dyDescent="0.3">
      <c r="A34" s="594"/>
      <c r="B34" s="1297" t="s">
        <v>490</v>
      </c>
      <c r="C34" s="1298" t="s">
        <v>1285</v>
      </c>
      <c r="D34" s="1297" t="s">
        <v>1256</v>
      </c>
      <c r="E34" s="1302">
        <f>E29+E32-E33+E30</f>
        <v>1290.075</v>
      </c>
      <c r="F34" s="1301"/>
    </row>
    <row r="35" spans="1:6" ht="15.75" thickBot="1" x14ac:dyDescent="0.3">
      <c r="A35" s="594"/>
      <c r="B35" s="1297" t="s">
        <v>191</v>
      </c>
      <c r="C35" s="1105" t="s">
        <v>1286</v>
      </c>
      <c r="D35" s="933"/>
      <c r="E35" s="933"/>
      <c r="F35" s="1303"/>
    </row>
    <row r="36" spans="1:6" x14ac:dyDescent="0.25">
      <c r="A36" s="1304"/>
      <c r="B36" s="1263" t="s">
        <v>1287</v>
      </c>
      <c r="C36" s="1305" t="s">
        <v>1288</v>
      </c>
      <c r="D36" s="1263" t="s">
        <v>1289</v>
      </c>
      <c r="E36" s="1306">
        <f>IF((E37+E39)=0,"0",(E21+E23)*100/(E40*(E41+E42+E43)))</f>
        <v>0.49482336456731496</v>
      </c>
      <c r="F36" s="1158"/>
    </row>
    <row r="37" spans="1:6" x14ac:dyDescent="0.25">
      <c r="A37" s="1304"/>
      <c r="B37" s="1267" t="s">
        <v>1290</v>
      </c>
      <c r="C37" s="1307" t="s">
        <v>1291</v>
      </c>
      <c r="D37" s="1308" t="s">
        <v>1292</v>
      </c>
      <c r="E37" s="1309">
        <f>'9'!E34</f>
        <v>55</v>
      </c>
      <c r="F37" s="1310" t="s">
        <v>1293</v>
      </c>
    </row>
    <row r="38" spans="1:6" x14ac:dyDescent="0.25">
      <c r="A38" s="594"/>
      <c r="B38" s="1311" t="s">
        <v>1294</v>
      </c>
      <c r="C38" s="1312" t="s">
        <v>965</v>
      </c>
      <c r="D38" s="1313" t="s">
        <v>1292</v>
      </c>
      <c r="E38" s="1309">
        <f>+'9'!E56</f>
        <v>20</v>
      </c>
      <c r="F38" s="1314" t="s">
        <v>1293</v>
      </c>
    </row>
    <row r="39" spans="1:6" x14ac:dyDescent="0.25">
      <c r="A39" s="594"/>
      <c r="B39" s="1311" t="s">
        <v>1295</v>
      </c>
      <c r="C39" s="1312" t="s">
        <v>1296</v>
      </c>
      <c r="D39" s="1313" t="s">
        <v>1292</v>
      </c>
      <c r="E39" s="1315">
        <f>'9'!E61</f>
        <v>35</v>
      </c>
      <c r="F39" s="1314" t="s">
        <v>1293</v>
      </c>
    </row>
    <row r="40" spans="1:6" x14ac:dyDescent="0.25">
      <c r="A40" s="594"/>
      <c r="B40" s="1311" t="s">
        <v>1297</v>
      </c>
      <c r="C40" s="1312" t="s">
        <v>1298</v>
      </c>
      <c r="D40" s="1313" t="s">
        <v>1292</v>
      </c>
      <c r="E40" s="1316">
        <f>((E41*(E37+E38))+(E42+E43)*E39)/(E41+ E42+ E43)</f>
        <v>55.018727994606337</v>
      </c>
      <c r="F40" s="1314"/>
    </row>
    <row r="41" spans="1:6" x14ac:dyDescent="0.25">
      <c r="A41" s="594"/>
      <c r="B41" s="1311" t="s">
        <v>1299</v>
      </c>
      <c r="C41" s="1312" t="s">
        <v>1300</v>
      </c>
      <c r="D41" s="1313" t="s">
        <v>730</v>
      </c>
      <c r="E41" s="1309">
        <f>+'8'!E11</f>
        <v>534.46</v>
      </c>
      <c r="F41" s="1314" t="s">
        <v>1301</v>
      </c>
    </row>
    <row r="42" spans="1:6" x14ac:dyDescent="0.25">
      <c r="A42" s="594"/>
      <c r="B42" s="1267" t="s">
        <v>1302</v>
      </c>
      <c r="C42" s="1307" t="s">
        <v>1303</v>
      </c>
      <c r="D42" s="1267" t="s">
        <v>730</v>
      </c>
      <c r="E42" s="1309">
        <f>'8'!E13</f>
        <v>533.46</v>
      </c>
      <c r="F42" s="1310" t="s">
        <v>1301</v>
      </c>
    </row>
    <row r="43" spans="1:6" ht="15.75" thickBot="1" x14ac:dyDescent="0.3">
      <c r="A43" s="594"/>
      <c r="B43" s="1317" t="s">
        <v>1304</v>
      </c>
      <c r="C43" s="1318" t="s">
        <v>729</v>
      </c>
      <c r="D43" s="1317" t="s">
        <v>730</v>
      </c>
      <c r="E43" s="1319">
        <f>+'8'!E16</f>
        <v>0</v>
      </c>
      <c r="F43" s="1320" t="s">
        <v>1301</v>
      </c>
    </row>
    <row r="44" spans="1:6" x14ac:dyDescent="0.25">
      <c r="A44" s="1304"/>
      <c r="B44" s="1263" t="s">
        <v>1305</v>
      </c>
      <c r="C44" s="1305" t="s">
        <v>1306</v>
      </c>
      <c r="D44" s="1263" t="s">
        <v>1307</v>
      </c>
      <c r="E44" s="1321">
        <f>E22/E46</f>
        <v>7.5255090019962861E-2</v>
      </c>
      <c r="F44" s="1158"/>
    </row>
    <row r="45" spans="1:6" x14ac:dyDescent="0.25">
      <c r="A45" s="594"/>
      <c r="B45" s="1267" t="s">
        <v>1308</v>
      </c>
      <c r="C45" s="1307" t="s">
        <v>965</v>
      </c>
      <c r="D45" s="1308" t="s">
        <v>1309</v>
      </c>
      <c r="E45" s="1309">
        <f>'9'!E56</f>
        <v>20</v>
      </c>
      <c r="F45" s="1310" t="s">
        <v>1293</v>
      </c>
    </row>
    <row r="46" spans="1:6" ht="16.5" thickBot="1" x14ac:dyDescent="0.3">
      <c r="A46" s="594"/>
      <c r="B46" s="1267" t="s">
        <v>1310</v>
      </c>
      <c r="C46" s="1307" t="s">
        <v>1311</v>
      </c>
      <c r="D46" s="1267" t="s">
        <v>1312</v>
      </c>
      <c r="E46" s="1309">
        <f>'8'!E12</f>
        <v>365.51100000000002</v>
      </c>
      <c r="F46" s="1310" t="s">
        <v>1301</v>
      </c>
    </row>
    <row r="47" spans="1:6" x14ac:dyDescent="0.25">
      <c r="A47" s="1304"/>
      <c r="B47" s="1263" t="s">
        <v>1313</v>
      </c>
      <c r="C47" s="1305" t="s">
        <v>1314</v>
      </c>
      <c r="D47" s="1263" t="s">
        <v>1289</v>
      </c>
      <c r="E47" s="1321">
        <f>IF(E48=0,"-",((E24*100)/(E50+E51)/E48))</f>
        <v>1.393194636694864</v>
      </c>
      <c r="F47" s="1322"/>
    </row>
    <row r="48" spans="1:6" x14ac:dyDescent="0.25">
      <c r="A48" s="594"/>
      <c r="B48" s="1267" t="s">
        <v>1315</v>
      </c>
      <c r="C48" s="1307" t="s">
        <v>1316</v>
      </c>
      <c r="D48" s="1308" t="s">
        <v>1309</v>
      </c>
      <c r="E48" s="1309">
        <f>'9'!E79</f>
        <v>18</v>
      </c>
      <c r="F48" s="1310" t="s">
        <v>1293</v>
      </c>
    </row>
    <row r="49" spans="1:6" ht="15.75" x14ac:dyDescent="0.25">
      <c r="A49" s="594"/>
      <c r="B49" s="1267" t="s">
        <v>1317</v>
      </c>
      <c r="C49" s="1307" t="s">
        <v>1318</v>
      </c>
      <c r="D49" s="1267" t="s">
        <v>1312</v>
      </c>
      <c r="E49" s="1309">
        <f>'8'!E34</f>
        <v>1007.8987347999999</v>
      </c>
      <c r="F49" s="1310" t="s">
        <v>1301</v>
      </c>
    </row>
    <row r="50" spans="1:6" ht="15.75" x14ac:dyDescent="0.25">
      <c r="A50" s="1304"/>
      <c r="B50" s="1267" t="s">
        <v>1319</v>
      </c>
      <c r="C50" s="1307" t="s">
        <v>1320</v>
      </c>
      <c r="D50" s="1267" t="s">
        <v>1312</v>
      </c>
      <c r="E50" s="1309">
        <f>'8'!E37</f>
        <v>994.0024547999999</v>
      </c>
      <c r="F50" s="1323" t="s">
        <v>1301</v>
      </c>
    </row>
    <row r="51" spans="1:6" ht="16.5" thickBot="1" x14ac:dyDescent="0.3">
      <c r="A51" s="1304"/>
      <c r="B51" s="1317" t="s">
        <v>1321</v>
      </c>
      <c r="C51" s="1318" t="s">
        <v>1322</v>
      </c>
      <c r="D51" s="1267" t="s">
        <v>1312</v>
      </c>
      <c r="E51" s="1309">
        <f>+'8'!E38</f>
        <v>0</v>
      </c>
      <c r="F51" s="1324"/>
    </row>
    <row r="52" spans="1:6" x14ac:dyDescent="0.25">
      <c r="A52" s="1304"/>
      <c r="B52" s="1263" t="s">
        <v>1323</v>
      </c>
      <c r="C52" s="1305" t="s">
        <v>1324</v>
      </c>
      <c r="D52" s="1263" t="s">
        <v>1325</v>
      </c>
      <c r="E52" s="1321">
        <f>IF(E53=0,"-",((E25*1000)/E53))</f>
        <v>2368.3281493168524</v>
      </c>
      <c r="F52" s="1322"/>
    </row>
    <row r="53" spans="1:6" ht="15.75" thickBot="1" x14ac:dyDescent="0.3">
      <c r="A53" s="594"/>
      <c r="B53" s="1267" t="s">
        <v>1326</v>
      </c>
      <c r="C53" s="1307" t="s">
        <v>1327</v>
      </c>
      <c r="D53" s="1308" t="s">
        <v>1061</v>
      </c>
      <c r="E53" s="1309">
        <f>'9'!E129</f>
        <v>285.53771156884</v>
      </c>
      <c r="F53" s="1310" t="s">
        <v>1293</v>
      </c>
    </row>
    <row r="54" spans="1:6" x14ac:dyDescent="0.25">
      <c r="A54" s="594"/>
      <c r="B54" s="1263" t="s">
        <v>1328</v>
      </c>
      <c r="C54" s="1305" t="s">
        <v>1329</v>
      </c>
      <c r="D54" s="1263" t="s">
        <v>1330</v>
      </c>
      <c r="E54" s="1266">
        <f>IFERROR(E55/(E29-E33), 0)</f>
        <v>0.14327463793530798</v>
      </c>
      <c r="F54" s="1158"/>
    </row>
    <row r="55" spans="1:6" ht="15.75" thickBot="1" x14ac:dyDescent="0.3">
      <c r="A55" s="594"/>
      <c r="B55" s="1325" t="s">
        <v>1331</v>
      </c>
      <c r="C55" s="1326" t="s">
        <v>1332</v>
      </c>
      <c r="D55" s="1327" t="s">
        <v>1236</v>
      </c>
      <c r="E55" s="1328">
        <f>'4'!E13+'4'!I13+'4'!M13</f>
        <v>184.83502853439245</v>
      </c>
      <c r="F55" s="1329" t="s">
        <v>122</v>
      </c>
    </row>
    <row r="56" spans="1:6" x14ac:dyDescent="0.25">
      <c r="A56" s="594"/>
      <c r="B56" s="594"/>
      <c r="C56" s="594"/>
      <c r="D56" s="594"/>
      <c r="E56" s="594"/>
      <c r="F56" s="594"/>
    </row>
    <row r="57" spans="1:6" x14ac:dyDescent="0.25">
      <c r="A57" s="594"/>
      <c r="B57" s="594"/>
      <c r="C57" s="73" t="s">
        <v>1252</v>
      </c>
      <c r="D57" s="594"/>
      <c r="E57" s="594"/>
      <c r="F57" s="594"/>
    </row>
  </sheetData>
  <mergeCells count="1">
    <mergeCell ref="F20: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CF2C-5C92-4AB0-A397-D87B9F024847}">
  <sheetPr codeName="Sheet97">
    <tabColor theme="0" tint="-0.14999847407452621"/>
  </sheetPr>
  <dimension ref="A1:L103"/>
  <sheetViews>
    <sheetView workbookViewId="0">
      <selection activeCell="F8" sqref="F8"/>
    </sheetView>
  </sheetViews>
  <sheetFormatPr defaultRowHeight="15" x14ac:dyDescent="0.25"/>
  <cols>
    <col min="2" max="2" width="9.140625" style="123"/>
    <col min="3" max="3" width="67.85546875" style="123" customWidth="1"/>
    <col min="4" max="4" width="22.5703125" customWidth="1"/>
    <col min="5" max="5" width="20.140625" customWidth="1"/>
    <col min="6" max="6" width="18.140625" customWidth="1"/>
    <col min="7" max="7" width="10.5703125" customWidth="1"/>
    <col min="8" max="8" width="32.140625" bestFit="1" customWidth="1"/>
    <col min="9" max="9" width="11.42578125" customWidth="1"/>
  </cols>
  <sheetData>
    <row r="1" spans="1:12" x14ac:dyDescent="0.25">
      <c r="A1" s="29"/>
      <c r="B1" s="29"/>
      <c r="C1" s="29"/>
      <c r="D1" s="29"/>
      <c r="E1" s="29"/>
      <c r="F1" s="29"/>
      <c r="G1" s="30"/>
      <c r="H1" s="30"/>
      <c r="I1" s="29"/>
      <c r="J1" s="29"/>
      <c r="K1" s="29"/>
      <c r="L1" s="29"/>
    </row>
    <row r="2" spans="1:12" ht="96" x14ac:dyDescent="0.25">
      <c r="A2" s="29"/>
      <c r="B2" s="29"/>
      <c r="C2" s="29"/>
      <c r="D2" s="29"/>
      <c r="E2" s="1" t="s">
        <v>56</v>
      </c>
      <c r="F2" s="29"/>
      <c r="G2" s="30"/>
      <c r="H2" s="30"/>
      <c r="I2" s="29"/>
      <c r="J2" s="29"/>
      <c r="K2" s="29"/>
      <c r="L2" s="29"/>
    </row>
    <row r="3" spans="1:12" x14ac:dyDescent="0.25">
      <c r="A3" s="29"/>
      <c r="B3" s="29"/>
      <c r="C3" s="29" t="s">
        <v>1333</v>
      </c>
      <c r="D3" s="29"/>
      <c r="E3" s="1"/>
      <c r="F3" s="29"/>
      <c r="G3" s="30"/>
      <c r="H3" s="30"/>
      <c r="I3" s="29"/>
      <c r="J3" s="29"/>
      <c r="K3" s="29"/>
      <c r="L3" s="29"/>
    </row>
    <row r="4" spans="1:12" x14ac:dyDescent="0.25">
      <c r="A4" s="29"/>
      <c r="B4" s="29"/>
      <c r="C4" s="29" t="s">
        <v>1334</v>
      </c>
      <c r="D4" s="29"/>
      <c r="E4" s="1"/>
      <c r="F4" s="29"/>
      <c r="G4" s="30"/>
      <c r="H4" s="30"/>
      <c r="I4" s="29"/>
      <c r="J4" s="29"/>
      <c r="K4" s="29"/>
      <c r="L4" s="29"/>
    </row>
    <row r="5" spans="1:12" x14ac:dyDescent="0.25">
      <c r="A5" s="29"/>
      <c r="B5" s="29"/>
      <c r="C5" s="29"/>
      <c r="D5" s="29"/>
      <c r="E5" s="1"/>
      <c r="F5" s="29"/>
      <c r="G5" s="30"/>
      <c r="H5" s="30"/>
      <c r="I5" s="29"/>
      <c r="J5" s="29"/>
      <c r="K5" s="29"/>
      <c r="L5" s="29"/>
    </row>
    <row r="6" spans="1:12" ht="15.75" x14ac:dyDescent="0.25">
      <c r="A6" s="29"/>
      <c r="B6" s="29"/>
      <c r="C6" s="31" t="s">
        <v>57</v>
      </c>
      <c r="D6" s="29"/>
      <c r="E6" s="29"/>
      <c r="F6" s="29"/>
      <c r="G6" s="30"/>
      <c r="H6" s="30"/>
      <c r="I6" s="29"/>
      <c r="J6" s="29"/>
      <c r="K6" s="29"/>
      <c r="L6" s="29"/>
    </row>
    <row r="7" spans="1:12" ht="15.75" x14ac:dyDescent="0.25">
      <c r="A7" s="29"/>
      <c r="B7" s="29"/>
      <c r="C7" s="31"/>
      <c r="D7" s="29"/>
      <c r="E7" s="29"/>
      <c r="F7" s="29"/>
      <c r="G7" s="30"/>
      <c r="H7" s="30"/>
      <c r="I7" s="29"/>
      <c r="J7" s="29"/>
      <c r="K7" s="29"/>
      <c r="L7" s="29"/>
    </row>
    <row r="8" spans="1:12" ht="15.75" thickBot="1" x14ac:dyDescent="0.3">
      <c r="A8" s="29"/>
      <c r="B8" s="29"/>
      <c r="C8" s="29"/>
      <c r="D8" s="29"/>
      <c r="E8" s="29"/>
      <c r="F8" s="29"/>
      <c r="G8" s="30"/>
      <c r="H8" s="30"/>
      <c r="I8" s="29"/>
      <c r="J8" s="29"/>
      <c r="K8" s="29"/>
      <c r="L8" s="29"/>
    </row>
    <row r="9" spans="1:12" ht="15.75" thickBot="1" x14ac:dyDescent="0.3">
      <c r="A9" s="29"/>
      <c r="B9" s="32" t="s">
        <v>2</v>
      </c>
      <c r="C9" s="33" t="s">
        <v>58</v>
      </c>
      <c r="D9" s="34" t="s">
        <v>59</v>
      </c>
      <c r="E9" s="35" t="s">
        <v>60</v>
      </c>
      <c r="F9" s="29"/>
      <c r="G9" s="30"/>
      <c r="H9" s="30"/>
      <c r="I9" s="29"/>
      <c r="J9" s="29"/>
      <c r="K9" s="29"/>
      <c r="L9" s="29"/>
    </row>
    <row r="10" spans="1:12" ht="15.75" thickBot="1" x14ac:dyDescent="0.3">
      <c r="A10" s="29"/>
      <c r="B10" s="36" t="s">
        <v>5</v>
      </c>
      <c r="C10" s="37" t="s">
        <v>61</v>
      </c>
      <c r="D10" s="38"/>
      <c r="E10" s="39"/>
      <c r="F10" s="29"/>
      <c r="G10" s="30"/>
      <c r="H10" s="30"/>
      <c r="I10" s="29"/>
      <c r="J10" s="29"/>
      <c r="K10" s="29"/>
      <c r="L10" s="29"/>
    </row>
    <row r="11" spans="1:12" ht="24.75" thickBot="1" x14ac:dyDescent="0.3">
      <c r="A11" s="29"/>
      <c r="B11" s="36" t="s">
        <v>62</v>
      </c>
      <c r="C11" s="37" t="s">
        <v>63</v>
      </c>
      <c r="D11" s="40">
        <f>D12+D15+D31</f>
        <v>1552.4917991633736</v>
      </c>
      <c r="E11" s="41"/>
      <c r="F11" s="29"/>
      <c r="G11" s="42"/>
      <c r="H11" s="30"/>
      <c r="I11" s="30"/>
      <c r="J11" s="29"/>
      <c r="K11" s="29"/>
      <c r="L11" s="29"/>
    </row>
    <row r="12" spans="1:12" x14ac:dyDescent="0.25">
      <c r="A12" s="29"/>
      <c r="B12" s="43" t="s">
        <v>64</v>
      </c>
      <c r="C12" s="44" t="s">
        <v>65</v>
      </c>
      <c r="D12" s="45">
        <f>SUM(D13:D14)</f>
        <v>506.25420335292273</v>
      </c>
      <c r="E12" s="46"/>
      <c r="F12" s="29"/>
      <c r="G12" s="42"/>
      <c r="H12" s="30"/>
      <c r="I12" s="30"/>
      <c r="J12" s="29"/>
      <c r="K12" s="29"/>
      <c r="L12" s="29"/>
    </row>
    <row r="13" spans="1:12" x14ac:dyDescent="0.25">
      <c r="A13" s="29"/>
      <c r="B13" s="47" t="s">
        <v>66</v>
      </c>
      <c r="C13" s="48" t="s">
        <v>67</v>
      </c>
      <c r="D13" s="49">
        <v>498.46541990483871</v>
      </c>
      <c r="E13" s="50"/>
      <c r="F13" s="29"/>
      <c r="G13" s="42"/>
      <c r="H13" s="30"/>
      <c r="I13" s="30"/>
      <c r="J13" s="29"/>
      <c r="K13" s="29"/>
      <c r="L13" s="29"/>
    </row>
    <row r="14" spans="1:12" ht="15.75" thickBot="1" x14ac:dyDescent="0.3">
      <c r="A14" s="29"/>
      <c r="B14" s="51" t="s">
        <v>68</v>
      </c>
      <c r="C14" s="52" t="s">
        <v>69</v>
      </c>
      <c r="D14" s="53">
        <v>7.788783448083997</v>
      </c>
      <c r="E14" s="54"/>
      <c r="F14" s="29"/>
      <c r="G14" s="42"/>
      <c r="H14" s="30"/>
      <c r="I14" s="30"/>
      <c r="J14" s="29"/>
      <c r="K14" s="29"/>
      <c r="L14" s="29"/>
    </row>
    <row r="15" spans="1:12" x14ac:dyDescent="0.25">
      <c r="A15" s="29"/>
      <c r="B15" s="43" t="s">
        <v>70</v>
      </c>
      <c r="C15" s="44" t="s">
        <v>71</v>
      </c>
      <c r="D15" s="45">
        <f>D16+D20+D26</f>
        <v>1046.2297460358345</v>
      </c>
      <c r="E15" s="46"/>
      <c r="F15" s="29"/>
      <c r="G15" s="42"/>
      <c r="H15" s="30"/>
      <c r="I15" s="30"/>
      <c r="J15" s="29"/>
      <c r="K15" s="29"/>
      <c r="L15" s="29"/>
    </row>
    <row r="16" spans="1:12" x14ac:dyDescent="0.25">
      <c r="A16" s="29"/>
      <c r="B16" s="55" t="s">
        <v>72</v>
      </c>
      <c r="C16" s="56" t="s">
        <v>73</v>
      </c>
      <c r="D16" s="57">
        <f>SUM(D17:D19)</f>
        <v>486.32172338211012</v>
      </c>
      <c r="E16" s="50"/>
      <c r="F16" s="29"/>
      <c r="G16" s="42"/>
      <c r="H16" s="30"/>
      <c r="I16" s="30"/>
      <c r="J16" s="29"/>
      <c r="K16" s="29"/>
      <c r="L16" s="29"/>
    </row>
    <row r="17" spans="1:12" x14ac:dyDescent="0.25">
      <c r="A17" s="29"/>
      <c r="B17" s="47" t="s">
        <v>74</v>
      </c>
      <c r="C17" s="48" t="s">
        <v>75</v>
      </c>
      <c r="D17" s="58">
        <v>483.26170031386442</v>
      </c>
      <c r="E17" s="50"/>
      <c r="F17" s="29"/>
      <c r="G17" s="42"/>
      <c r="H17" s="30"/>
      <c r="I17" s="30"/>
      <c r="J17" s="29"/>
      <c r="K17" s="29"/>
      <c r="L17" s="29"/>
    </row>
    <row r="18" spans="1:12" x14ac:dyDescent="0.25">
      <c r="A18" s="29"/>
      <c r="B18" s="47" t="s">
        <v>76</v>
      </c>
      <c r="C18" s="48" t="s">
        <v>77</v>
      </c>
      <c r="D18" s="58">
        <v>0</v>
      </c>
      <c r="E18" s="50"/>
      <c r="F18" s="29"/>
      <c r="G18" s="42"/>
      <c r="H18" s="30"/>
      <c r="I18" s="30"/>
      <c r="J18" s="29"/>
      <c r="K18" s="29"/>
      <c r="L18" s="29"/>
    </row>
    <row r="19" spans="1:12" x14ac:dyDescent="0.25">
      <c r="A19" s="29"/>
      <c r="B19" s="47" t="s">
        <v>78</v>
      </c>
      <c r="C19" s="48" t="s">
        <v>69</v>
      </c>
      <c r="D19" s="49">
        <v>3.0600230682456733</v>
      </c>
      <c r="E19" s="50"/>
      <c r="F19" s="29"/>
      <c r="G19" s="42"/>
      <c r="H19" s="30"/>
      <c r="I19" s="30"/>
      <c r="J19" s="29"/>
      <c r="K19" s="29"/>
      <c r="L19" s="29" t="s">
        <v>79</v>
      </c>
    </row>
    <row r="20" spans="1:12" x14ac:dyDescent="0.25">
      <c r="A20" s="29"/>
      <c r="B20" s="55" t="s">
        <v>80</v>
      </c>
      <c r="C20" s="56" t="s">
        <v>81</v>
      </c>
      <c r="D20" s="57">
        <f>SUM(D21:D25)</f>
        <v>456.58531223998193</v>
      </c>
      <c r="E20" s="50"/>
      <c r="F20" s="29"/>
      <c r="G20" s="42"/>
      <c r="H20" s="30"/>
      <c r="I20" s="30"/>
      <c r="J20" s="29"/>
      <c r="K20" s="29"/>
      <c r="L20" s="29"/>
    </row>
    <row r="21" spans="1:12" x14ac:dyDescent="0.25">
      <c r="A21" s="29"/>
      <c r="B21" s="47" t="s">
        <v>82</v>
      </c>
      <c r="C21" s="48" t="s">
        <v>83</v>
      </c>
      <c r="D21" s="58">
        <v>456.06820544685348</v>
      </c>
      <c r="E21" s="50"/>
      <c r="F21" s="29"/>
      <c r="G21" s="42"/>
      <c r="H21" s="30"/>
      <c r="I21" s="30"/>
      <c r="J21" s="29"/>
      <c r="K21" s="29"/>
      <c r="L21" s="29"/>
    </row>
    <row r="22" spans="1:12" x14ac:dyDescent="0.25">
      <c r="A22" s="29"/>
      <c r="B22" s="47" t="s">
        <v>84</v>
      </c>
      <c r="C22" s="48" t="s">
        <v>85</v>
      </c>
      <c r="D22" s="58">
        <v>0</v>
      </c>
      <c r="E22" s="50"/>
      <c r="F22" s="29"/>
      <c r="G22" s="42"/>
      <c r="H22" s="30"/>
      <c r="I22" s="30"/>
      <c r="J22" s="29"/>
      <c r="K22" s="29"/>
      <c r="L22" s="29"/>
    </row>
    <row r="23" spans="1:12" x14ac:dyDescent="0.25">
      <c r="A23" s="29"/>
      <c r="B23" s="47" t="s">
        <v>86</v>
      </c>
      <c r="C23" s="48" t="s">
        <v>77</v>
      </c>
      <c r="D23" s="58">
        <v>0</v>
      </c>
      <c r="E23" s="50"/>
      <c r="F23" s="29"/>
      <c r="G23" s="42"/>
      <c r="H23" s="30"/>
      <c r="I23" s="30"/>
      <c r="J23" s="29"/>
      <c r="K23" s="29"/>
      <c r="L23" s="29"/>
    </row>
    <row r="24" spans="1:12" x14ac:dyDescent="0.25">
      <c r="A24" s="29"/>
      <c r="B24" s="47" t="s">
        <v>87</v>
      </c>
      <c r="C24" s="48" t="s">
        <v>69</v>
      </c>
      <c r="D24" s="49">
        <v>0.51710679312844787</v>
      </c>
      <c r="E24" s="50"/>
      <c r="F24" s="29"/>
      <c r="G24" s="42"/>
      <c r="H24" s="30"/>
      <c r="I24" s="30"/>
      <c r="J24" s="29"/>
      <c r="K24" s="29"/>
      <c r="L24" s="29"/>
    </row>
    <row r="25" spans="1:12" x14ac:dyDescent="0.25">
      <c r="A25" s="29"/>
      <c r="B25" s="47" t="s">
        <v>88</v>
      </c>
      <c r="C25" s="48" t="s">
        <v>89</v>
      </c>
      <c r="D25" s="49">
        <v>0</v>
      </c>
      <c r="E25" s="50"/>
      <c r="F25" s="29"/>
      <c r="G25" s="42"/>
      <c r="H25" s="30"/>
      <c r="I25" s="30"/>
      <c r="J25" s="29"/>
      <c r="K25" s="29"/>
      <c r="L25" s="29"/>
    </row>
    <row r="26" spans="1:12" x14ac:dyDescent="0.25">
      <c r="A26" s="29"/>
      <c r="B26" s="55" t="s">
        <v>90</v>
      </c>
      <c r="C26" s="56" t="s">
        <v>91</v>
      </c>
      <c r="D26" s="57">
        <f>SUM(D27:D30)</f>
        <v>103.32271041374248</v>
      </c>
      <c r="E26" s="50"/>
      <c r="F26" s="29"/>
      <c r="G26" s="42"/>
      <c r="H26" s="30"/>
      <c r="I26" s="30"/>
      <c r="J26" s="29"/>
      <c r="K26" s="29"/>
      <c r="L26" s="29"/>
    </row>
    <row r="27" spans="1:12" x14ac:dyDescent="0.25">
      <c r="A27" s="29"/>
      <c r="B27" s="47" t="s">
        <v>92</v>
      </c>
      <c r="C27" s="48" t="s">
        <v>93</v>
      </c>
      <c r="D27" s="58">
        <v>102.68082307438095</v>
      </c>
      <c r="E27" s="50"/>
      <c r="F27" s="29"/>
      <c r="G27" s="42"/>
      <c r="H27" s="30"/>
      <c r="I27" s="30"/>
      <c r="J27" s="29"/>
      <c r="K27" s="29"/>
      <c r="L27" s="29"/>
    </row>
    <row r="28" spans="1:12" x14ac:dyDescent="0.25">
      <c r="A28" s="29"/>
      <c r="B28" s="47" t="s">
        <v>94</v>
      </c>
      <c r="C28" s="48" t="s">
        <v>95</v>
      </c>
      <c r="D28" s="58">
        <v>0</v>
      </c>
      <c r="E28" s="50"/>
      <c r="F28" s="29"/>
      <c r="G28" s="42"/>
      <c r="H28" s="30"/>
      <c r="I28" s="30"/>
      <c r="J28" s="29"/>
      <c r="K28" s="29"/>
      <c r="L28" s="29"/>
    </row>
    <row r="29" spans="1:12" x14ac:dyDescent="0.25">
      <c r="A29" s="29"/>
      <c r="B29" s="51" t="s">
        <v>96</v>
      </c>
      <c r="C29" s="52" t="s">
        <v>77</v>
      </c>
      <c r="D29" s="59">
        <v>0</v>
      </c>
      <c r="E29" s="54"/>
      <c r="F29" s="29"/>
      <c r="G29" s="42"/>
      <c r="H29" s="30"/>
      <c r="I29" s="30"/>
      <c r="J29" s="29"/>
      <c r="K29" s="29"/>
      <c r="L29" s="29"/>
    </row>
    <row r="30" spans="1:12" ht="15.75" thickBot="1" x14ac:dyDescent="0.3">
      <c r="A30" s="29"/>
      <c r="B30" s="51" t="s">
        <v>97</v>
      </c>
      <c r="C30" s="52" t="s">
        <v>69</v>
      </c>
      <c r="D30" s="53">
        <v>0.64188733936152975</v>
      </c>
      <c r="E30" s="54"/>
      <c r="F30" s="29"/>
      <c r="G30" s="42"/>
      <c r="H30" s="30"/>
      <c r="I30" s="30"/>
      <c r="J30" s="29"/>
      <c r="K30" s="29"/>
      <c r="L30" s="29"/>
    </row>
    <row r="31" spans="1:12" x14ac:dyDescent="0.25">
      <c r="A31" s="29"/>
      <c r="B31" s="43" t="s">
        <v>98</v>
      </c>
      <c r="C31" s="44" t="s">
        <v>99</v>
      </c>
      <c r="D31" s="60">
        <f>SUM(D32+D33)</f>
        <v>7.8497746162194595E-3</v>
      </c>
      <c r="E31" s="46"/>
      <c r="F31" s="29"/>
      <c r="G31" s="42"/>
      <c r="H31" s="30"/>
      <c r="I31" s="30"/>
      <c r="J31" s="29"/>
      <c r="K31" s="29"/>
      <c r="L31" s="29"/>
    </row>
    <row r="32" spans="1:12" ht="24" x14ac:dyDescent="0.25">
      <c r="A32" s="29"/>
      <c r="B32" s="47" t="s">
        <v>100</v>
      </c>
      <c r="C32" s="48" t="s">
        <v>101</v>
      </c>
      <c r="D32" s="49">
        <v>0</v>
      </c>
      <c r="E32" s="50"/>
      <c r="F32" s="29"/>
      <c r="G32" s="42"/>
      <c r="H32" s="30"/>
      <c r="I32" s="30"/>
      <c r="J32" s="29"/>
      <c r="K32" s="29"/>
      <c r="L32" s="29"/>
    </row>
    <row r="33" spans="1:12" ht="15.75" thickBot="1" x14ac:dyDescent="0.3">
      <c r="A33" s="29"/>
      <c r="B33" s="47" t="s">
        <v>102</v>
      </c>
      <c r="C33" s="52" t="s">
        <v>69</v>
      </c>
      <c r="D33" s="53">
        <v>7.8497746162194595E-3</v>
      </c>
      <c r="E33" s="54"/>
      <c r="F33" s="29"/>
      <c r="G33" s="42"/>
      <c r="H33" s="30"/>
      <c r="I33" s="30"/>
      <c r="J33" s="29"/>
      <c r="K33" s="29"/>
      <c r="L33" s="29"/>
    </row>
    <row r="34" spans="1:12" x14ac:dyDescent="0.25">
      <c r="A34" s="29"/>
      <c r="B34" s="43" t="s">
        <v>103</v>
      </c>
      <c r="C34" s="61" t="s">
        <v>104</v>
      </c>
      <c r="D34" s="45">
        <f>D35+D40</f>
        <v>200.95826417656411</v>
      </c>
      <c r="E34" s="46"/>
      <c r="F34" s="29"/>
      <c r="G34" s="42"/>
      <c r="H34" s="30"/>
      <c r="I34" s="30"/>
      <c r="J34" s="29"/>
      <c r="K34" s="29"/>
      <c r="L34" s="29"/>
    </row>
    <row r="35" spans="1:12" x14ac:dyDescent="0.25">
      <c r="A35" s="29"/>
      <c r="B35" s="55" t="s">
        <v>105</v>
      </c>
      <c r="C35" s="56" t="s">
        <v>106</v>
      </c>
      <c r="D35" s="57">
        <f>SUM(D36:D39)</f>
        <v>55.81958455181654</v>
      </c>
      <c r="E35" s="50"/>
      <c r="F35" s="29"/>
      <c r="G35" s="42"/>
      <c r="H35" s="30"/>
      <c r="I35" s="30"/>
      <c r="J35" s="29"/>
      <c r="K35" s="29"/>
      <c r="L35" s="29"/>
    </row>
    <row r="36" spans="1:12" x14ac:dyDescent="0.25">
      <c r="A36" s="29"/>
      <c r="B36" s="47" t="s">
        <v>107</v>
      </c>
      <c r="C36" s="48" t="s">
        <v>108</v>
      </c>
      <c r="D36" s="49">
        <v>55.812149999999995</v>
      </c>
      <c r="E36" s="50"/>
      <c r="F36" s="29"/>
      <c r="G36" s="42"/>
      <c r="H36" s="30"/>
      <c r="I36" s="30"/>
      <c r="J36" s="29"/>
      <c r="K36" s="29"/>
      <c r="L36" s="29"/>
    </row>
    <row r="37" spans="1:12" x14ac:dyDescent="0.25">
      <c r="A37" s="29"/>
      <c r="B37" s="47" t="s">
        <v>109</v>
      </c>
      <c r="C37" s="48" t="s">
        <v>110</v>
      </c>
      <c r="D37" s="49">
        <v>0</v>
      </c>
      <c r="E37" s="50"/>
      <c r="F37" s="29"/>
      <c r="G37" s="42"/>
      <c r="H37" s="30"/>
      <c r="I37" s="30"/>
      <c r="J37" s="29"/>
      <c r="K37" s="29"/>
      <c r="L37" s="29"/>
    </row>
    <row r="38" spans="1:12" x14ac:dyDescent="0.25">
      <c r="A38" s="29"/>
      <c r="B38" s="47" t="s">
        <v>111</v>
      </c>
      <c r="C38" s="48" t="s">
        <v>112</v>
      </c>
      <c r="D38" s="49">
        <v>0</v>
      </c>
      <c r="E38" s="50"/>
      <c r="F38" s="29"/>
      <c r="G38" s="42"/>
      <c r="H38" s="30"/>
      <c r="I38" s="30"/>
      <c r="J38" s="29"/>
      <c r="K38" s="29"/>
      <c r="L38" s="29"/>
    </row>
    <row r="39" spans="1:12" x14ac:dyDescent="0.25">
      <c r="A39" s="29"/>
      <c r="B39" s="47" t="s">
        <v>113</v>
      </c>
      <c r="C39" s="48" t="s">
        <v>69</v>
      </c>
      <c r="D39" s="49">
        <v>7.4345518165468806E-3</v>
      </c>
      <c r="E39" s="50"/>
      <c r="F39" s="29"/>
      <c r="G39" s="42"/>
      <c r="H39" s="30"/>
      <c r="I39" s="30"/>
      <c r="J39" s="29"/>
      <c r="K39" s="29"/>
      <c r="L39" s="29"/>
    </row>
    <row r="40" spans="1:12" x14ac:dyDescent="0.25">
      <c r="A40" s="29"/>
      <c r="B40" s="55" t="s">
        <v>114</v>
      </c>
      <c r="C40" s="56" t="s">
        <v>115</v>
      </c>
      <c r="D40" s="57">
        <f>SUM(D41:D43)</f>
        <v>145.13867962474757</v>
      </c>
      <c r="E40" s="50"/>
      <c r="F40" s="29"/>
      <c r="G40" s="42"/>
      <c r="H40" s="30"/>
      <c r="I40" s="30"/>
      <c r="J40" s="29"/>
      <c r="K40" s="29"/>
      <c r="L40" s="29"/>
    </row>
    <row r="41" spans="1:12" x14ac:dyDescent="0.25">
      <c r="A41" s="29"/>
      <c r="B41" s="47" t="s">
        <v>116</v>
      </c>
      <c r="C41" s="48" t="s">
        <v>117</v>
      </c>
      <c r="D41" s="62">
        <v>133.11559464949516</v>
      </c>
      <c r="E41" s="50"/>
      <c r="F41" s="29"/>
      <c r="G41" s="42"/>
      <c r="H41" s="30"/>
      <c r="I41" s="30"/>
      <c r="J41" s="29"/>
      <c r="K41" s="29"/>
      <c r="L41" s="29"/>
    </row>
    <row r="42" spans="1:12" x14ac:dyDescent="0.25">
      <c r="A42" s="29"/>
      <c r="B42" s="47" t="s">
        <v>118</v>
      </c>
      <c r="C42" s="48" t="s">
        <v>69</v>
      </c>
      <c r="D42" s="53">
        <f>+D39+D33+D30+D24+D19+D14</f>
        <v>12.023084975252415</v>
      </c>
      <c r="E42" s="54"/>
      <c r="F42" s="29"/>
      <c r="G42" s="42"/>
      <c r="H42" s="30"/>
      <c r="I42" s="30"/>
      <c r="J42" s="29"/>
      <c r="K42" s="29"/>
      <c r="L42" s="29"/>
    </row>
    <row r="43" spans="1:12" ht="15.75" thickBot="1" x14ac:dyDescent="0.3">
      <c r="A43" s="29"/>
      <c r="B43" s="63" t="s">
        <v>119</v>
      </c>
      <c r="C43" s="64" t="s">
        <v>89</v>
      </c>
      <c r="D43" s="53">
        <v>0</v>
      </c>
      <c r="E43" s="54"/>
      <c r="F43" s="29"/>
      <c r="G43" s="42"/>
      <c r="H43" s="30"/>
      <c r="I43" s="30"/>
      <c r="J43" s="29"/>
      <c r="K43" s="29"/>
      <c r="L43" s="29"/>
    </row>
    <row r="44" spans="1:12" ht="15.75" thickBot="1" x14ac:dyDescent="0.3">
      <c r="A44" s="29"/>
      <c r="B44" s="65" t="s">
        <v>120</v>
      </c>
      <c r="C44" s="66" t="s">
        <v>121</v>
      </c>
      <c r="D44" s="67">
        <f>D45+D52</f>
        <v>1743.5142502668018</v>
      </c>
      <c r="E44" s="68" t="s">
        <v>122</v>
      </c>
      <c r="F44" s="29"/>
      <c r="G44" s="42"/>
      <c r="H44" s="30"/>
      <c r="I44" s="30"/>
      <c r="J44" s="29"/>
      <c r="K44" s="29"/>
      <c r="L44" s="29"/>
    </row>
    <row r="45" spans="1:12" ht="24" x14ac:dyDescent="0.25">
      <c r="A45" s="29"/>
      <c r="B45" s="43" t="s">
        <v>123</v>
      </c>
      <c r="C45" s="61" t="s">
        <v>124</v>
      </c>
      <c r="D45" s="69">
        <f>D46+D47+D51</f>
        <v>1582.5950668687281</v>
      </c>
      <c r="E45" s="46" t="s">
        <v>122</v>
      </c>
      <c r="F45" s="29"/>
      <c r="G45" s="42"/>
      <c r="H45" s="30"/>
      <c r="I45" s="30"/>
      <c r="J45" s="29"/>
      <c r="K45" s="29"/>
      <c r="L45" s="29"/>
    </row>
    <row r="46" spans="1:12" x14ac:dyDescent="0.25">
      <c r="A46" s="29"/>
      <c r="B46" s="47" t="s">
        <v>125</v>
      </c>
      <c r="C46" s="70" t="s">
        <v>126</v>
      </c>
      <c r="D46" s="71">
        <f>'4'!E23</f>
        <v>543.26608899753421</v>
      </c>
      <c r="E46" s="50" t="s">
        <v>122</v>
      </c>
      <c r="F46" s="29"/>
      <c r="G46" s="42"/>
      <c r="H46" s="30"/>
      <c r="I46" s="30"/>
      <c r="J46" s="29"/>
      <c r="K46" s="29"/>
      <c r="L46" s="29"/>
    </row>
    <row r="47" spans="1:12" x14ac:dyDescent="0.25">
      <c r="A47" s="29"/>
      <c r="B47" s="47" t="s">
        <v>127</v>
      </c>
      <c r="C47" s="70" t="s">
        <v>128</v>
      </c>
      <c r="D47" s="72">
        <f>'4'!I23</f>
        <v>1033.8943892938096</v>
      </c>
      <c r="E47" s="50" t="s">
        <v>122</v>
      </c>
      <c r="F47" s="29"/>
      <c r="G47" s="42"/>
      <c r="H47" s="30"/>
      <c r="I47" s="30"/>
      <c r="J47" s="29"/>
      <c r="K47" s="29"/>
      <c r="L47" s="29"/>
    </row>
    <row r="48" spans="1:12" x14ac:dyDescent="0.25">
      <c r="A48" s="73"/>
      <c r="B48" s="74" t="s">
        <v>129</v>
      </c>
      <c r="C48" s="75" t="s">
        <v>130</v>
      </c>
      <c r="D48" s="76">
        <f>'4'!$J$23</f>
        <v>470.34341375979687</v>
      </c>
      <c r="E48" s="77" t="s">
        <v>122</v>
      </c>
      <c r="F48" s="29"/>
      <c r="G48" s="42"/>
      <c r="H48" s="30"/>
      <c r="I48" s="30"/>
      <c r="J48" s="73"/>
      <c r="K48" s="73"/>
      <c r="L48" s="73"/>
    </row>
    <row r="49" spans="1:12" x14ac:dyDescent="0.25">
      <c r="A49" s="73"/>
      <c r="B49" s="74" t="s">
        <v>131</v>
      </c>
      <c r="C49" s="75" t="s">
        <v>132</v>
      </c>
      <c r="D49" s="76">
        <f>'4'!$K$23</f>
        <v>456.70590388715095</v>
      </c>
      <c r="E49" s="77" t="s">
        <v>122</v>
      </c>
      <c r="F49" s="29"/>
      <c r="G49" s="42"/>
      <c r="H49" s="30"/>
      <c r="I49" s="30"/>
      <c r="J49" s="73"/>
      <c r="K49" s="73"/>
      <c r="L49" s="73"/>
    </row>
    <row r="50" spans="1:12" x14ac:dyDescent="0.25">
      <c r="A50" s="73"/>
      <c r="B50" s="74" t="s">
        <v>133</v>
      </c>
      <c r="C50" s="75" t="s">
        <v>134</v>
      </c>
      <c r="D50" s="76">
        <f>'4'!$L$23</f>
        <v>106.84507164686177</v>
      </c>
      <c r="E50" s="77" t="s">
        <v>122</v>
      </c>
      <c r="F50" s="29"/>
      <c r="G50" s="42"/>
      <c r="H50" s="30"/>
      <c r="I50" s="30"/>
      <c r="J50" s="73"/>
      <c r="K50" s="73"/>
      <c r="L50" s="73"/>
    </row>
    <row r="51" spans="1:12" ht="15.75" thickBot="1" x14ac:dyDescent="0.3">
      <c r="A51" s="29"/>
      <c r="B51" s="51" t="s">
        <v>135</v>
      </c>
      <c r="C51" s="70" t="s">
        <v>136</v>
      </c>
      <c r="D51" s="71">
        <f>'4'!$M$23</f>
        <v>5.4345885773842726</v>
      </c>
      <c r="E51" s="50" t="s">
        <v>122</v>
      </c>
      <c r="F51" s="29"/>
      <c r="G51" s="42"/>
      <c r="H51" s="30"/>
      <c r="I51" s="30"/>
      <c r="J51" s="29"/>
      <c r="K51" s="29"/>
      <c r="L51" s="29"/>
    </row>
    <row r="52" spans="1:12" x14ac:dyDescent="0.25">
      <c r="A52" s="29"/>
      <c r="B52" s="43" t="s">
        <v>137</v>
      </c>
      <c r="C52" s="61" t="s">
        <v>138</v>
      </c>
      <c r="D52" s="69">
        <f>SUM(D53:D55)</f>
        <v>160.91918339807387</v>
      </c>
      <c r="E52" s="46" t="s">
        <v>122</v>
      </c>
      <c r="F52" s="29"/>
      <c r="G52" s="42"/>
      <c r="H52" s="30"/>
      <c r="I52" s="30"/>
      <c r="J52" s="29"/>
      <c r="K52" s="29"/>
      <c r="L52" s="29"/>
    </row>
    <row r="53" spans="1:12" x14ac:dyDescent="0.25">
      <c r="A53" s="29"/>
      <c r="B53" s="51" t="s">
        <v>139</v>
      </c>
      <c r="C53" s="78" t="s">
        <v>140</v>
      </c>
      <c r="D53" s="79">
        <f>'4'!O23</f>
        <v>76.508496353805043</v>
      </c>
      <c r="E53" s="54" t="s">
        <v>122</v>
      </c>
      <c r="F53" s="29"/>
      <c r="G53" s="42"/>
      <c r="H53" s="30"/>
      <c r="I53" s="30"/>
      <c r="J53" s="29"/>
      <c r="K53" s="29"/>
      <c r="L53" s="29"/>
    </row>
    <row r="54" spans="1:12" x14ac:dyDescent="0.25">
      <c r="A54" s="29"/>
      <c r="B54" s="47" t="s">
        <v>141</v>
      </c>
      <c r="C54" s="70" t="s">
        <v>142</v>
      </c>
      <c r="D54" s="71">
        <f>'4'!$P$23</f>
        <v>0</v>
      </c>
      <c r="E54" s="50" t="s">
        <v>122</v>
      </c>
      <c r="F54" s="29"/>
      <c r="G54" s="42"/>
      <c r="H54" s="30"/>
      <c r="I54" s="30"/>
      <c r="J54" s="29"/>
      <c r="K54" s="29"/>
      <c r="L54" s="29"/>
    </row>
    <row r="55" spans="1:12" ht="15.75" thickBot="1" x14ac:dyDescent="0.3">
      <c r="A55" s="29"/>
      <c r="B55" s="51" t="s">
        <v>143</v>
      </c>
      <c r="C55" s="78" t="s">
        <v>144</v>
      </c>
      <c r="D55" s="79">
        <f>'4'!$Q$23</f>
        <v>84.410687044268826</v>
      </c>
      <c r="E55" s="54" t="s">
        <v>122</v>
      </c>
      <c r="F55" s="29"/>
      <c r="G55" s="42"/>
      <c r="H55" s="30"/>
      <c r="I55" s="30"/>
      <c r="J55" s="29"/>
      <c r="K55" s="29"/>
      <c r="L55" s="29"/>
    </row>
    <row r="56" spans="1:12" x14ac:dyDescent="0.25">
      <c r="A56" s="29"/>
      <c r="B56" s="43" t="s">
        <v>145</v>
      </c>
      <c r="C56" s="80" t="s">
        <v>146</v>
      </c>
      <c r="D56" s="69">
        <f>SUM(D57:D76)</f>
        <v>248.87274973319904</v>
      </c>
      <c r="E56" s="46"/>
      <c r="F56" s="29"/>
      <c r="G56" s="42"/>
      <c r="H56" s="30"/>
      <c r="I56" s="30"/>
      <c r="J56" s="29"/>
      <c r="K56" s="29"/>
      <c r="L56" s="29"/>
    </row>
    <row r="57" spans="1:12" x14ac:dyDescent="0.25">
      <c r="A57" s="29"/>
      <c r="B57" s="81" t="s">
        <v>147</v>
      </c>
      <c r="C57" s="82" t="s">
        <v>148</v>
      </c>
      <c r="D57" s="83">
        <v>227.26946000000004</v>
      </c>
      <c r="E57" s="84"/>
      <c r="F57" s="29"/>
      <c r="G57" s="42"/>
      <c r="H57" s="30"/>
      <c r="I57" s="30"/>
      <c r="J57" s="29"/>
      <c r="K57" s="29"/>
      <c r="L57" s="29"/>
    </row>
    <row r="58" spans="1:12" ht="51.75" x14ac:dyDescent="0.25">
      <c r="A58" s="29"/>
      <c r="B58" s="85" t="s">
        <v>149</v>
      </c>
      <c r="C58" s="82" t="s">
        <v>150</v>
      </c>
      <c r="D58" s="83">
        <v>0</v>
      </c>
      <c r="E58" s="84"/>
      <c r="F58" s="29"/>
      <c r="G58" s="42"/>
      <c r="H58" s="30"/>
      <c r="I58" s="30"/>
      <c r="J58" s="29"/>
      <c r="K58" s="29"/>
      <c r="L58" s="29"/>
    </row>
    <row r="59" spans="1:12" x14ac:dyDescent="0.25">
      <c r="A59" s="29"/>
      <c r="B59" s="85" t="s">
        <v>151</v>
      </c>
      <c r="C59" s="82" t="s">
        <v>152</v>
      </c>
      <c r="D59" s="83">
        <v>0</v>
      </c>
      <c r="E59" s="84"/>
      <c r="F59" s="29"/>
      <c r="G59" s="42"/>
      <c r="H59" s="30"/>
      <c r="I59" s="30"/>
      <c r="J59" s="29"/>
      <c r="K59" s="29"/>
      <c r="L59" s="29"/>
    </row>
    <row r="60" spans="1:12" ht="26.25" x14ac:dyDescent="0.25">
      <c r="A60" s="29"/>
      <c r="B60" s="85" t="s">
        <v>153</v>
      </c>
      <c r="C60" s="82" t="s">
        <v>154</v>
      </c>
      <c r="D60" s="83">
        <v>2.5543300000000007</v>
      </c>
      <c r="E60" s="84"/>
      <c r="F60" s="29"/>
      <c r="G60" s="42"/>
      <c r="H60" s="30"/>
      <c r="I60" s="30"/>
      <c r="J60" s="29"/>
      <c r="K60" s="29"/>
      <c r="L60" s="29"/>
    </row>
    <row r="61" spans="1:12" x14ac:dyDescent="0.25">
      <c r="A61" s="29"/>
      <c r="B61" s="85" t="s">
        <v>155</v>
      </c>
      <c r="C61" s="82" t="s">
        <v>156</v>
      </c>
      <c r="D61" s="83">
        <v>17.551060000000003</v>
      </c>
      <c r="E61" s="84"/>
      <c r="F61" s="29"/>
      <c r="G61" s="42"/>
      <c r="H61" s="30"/>
      <c r="I61" s="30"/>
      <c r="J61" s="29"/>
      <c r="K61" s="29"/>
      <c r="L61" s="29"/>
    </row>
    <row r="62" spans="1:12" ht="51.75" x14ac:dyDescent="0.25">
      <c r="A62" s="29"/>
      <c r="B62" s="85" t="s">
        <v>157</v>
      </c>
      <c r="C62" s="82" t="s">
        <v>158</v>
      </c>
      <c r="D62" s="83">
        <v>0</v>
      </c>
      <c r="E62" s="84"/>
      <c r="F62" s="29"/>
      <c r="G62" s="42"/>
      <c r="H62" s="30"/>
      <c r="I62" s="30"/>
      <c r="J62" s="29"/>
      <c r="K62" s="29"/>
      <c r="L62" s="29"/>
    </row>
    <row r="63" spans="1:12" ht="26.25" x14ac:dyDescent="0.25">
      <c r="A63" s="29"/>
      <c r="B63" s="85" t="s">
        <v>159</v>
      </c>
      <c r="C63" s="82" t="s">
        <v>160</v>
      </c>
      <c r="D63" s="83">
        <v>0</v>
      </c>
      <c r="E63" s="84"/>
      <c r="F63" s="29"/>
      <c r="G63" s="42"/>
      <c r="H63" s="30"/>
      <c r="I63" s="30"/>
      <c r="J63" s="29"/>
      <c r="K63" s="29"/>
      <c r="L63" s="29"/>
    </row>
    <row r="64" spans="1:12" ht="90" x14ac:dyDescent="0.25">
      <c r="A64" s="29"/>
      <c r="B64" s="85" t="s">
        <v>161</v>
      </c>
      <c r="C64" s="82" t="s">
        <v>162</v>
      </c>
      <c r="D64" s="83">
        <v>0</v>
      </c>
      <c r="E64" s="86"/>
      <c r="F64" s="29"/>
      <c r="G64" s="42"/>
      <c r="H64" s="30"/>
      <c r="I64" s="30"/>
      <c r="J64" s="29"/>
      <c r="K64" s="29"/>
      <c r="L64" s="29"/>
    </row>
    <row r="65" spans="1:12" x14ac:dyDescent="0.25">
      <c r="A65" s="29"/>
      <c r="B65" s="85" t="s">
        <v>163</v>
      </c>
      <c r="C65" s="82" t="s">
        <v>164</v>
      </c>
      <c r="D65" s="83">
        <v>0</v>
      </c>
      <c r="E65" s="84"/>
      <c r="F65" s="29"/>
      <c r="G65" s="42"/>
      <c r="H65" s="30"/>
      <c r="I65" s="30"/>
      <c r="J65" s="29"/>
      <c r="K65" s="29"/>
      <c r="L65" s="29"/>
    </row>
    <row r="66" spans="1:12" ht="39" x14ac:dyDescent="0.25">
      <c r="A66" s="29"/>
      <c r="B66" s="85" t="s">
        <v>165</v>
      </c>
      <c r="C66" s="82" t="s">
        <v>166</v>
      </c>
      <c r="D66" s="83">
        <v>0</v>
      </c>
      <c r="E66" s="84"/>
      <c r="F66" s="29"/>
      <c r="G66" s="42"/>
      <c r="H66" s="30"/>
      <c r="I66" s="30"/>
      <c r="J66" s="29"/>
      <c r="K66" s="29"/>
      <c r="L66" s="29"/>
    </row>
    <row r="67" spans="1:12" ht="26.25" x14ac:dyDescent="0.25">
      <c r="A67" s="29"/>
      <c r="B67" s="85" t="s">
        <v>167</v>
      </c>
      <c r="C67" s="82" t="s">
        <v>168</v>
      </c>
      <c r="D67" s="83">
        <v>0</v>
      </c>
      <c r="E67" s="84"/>
      <c r="F67" s="29"/>
      <c r="G67" s="42"/>
      <c r="H67" s="30"/>
      <c r="I67" s="30"/>
      <c r="J67" s="29"/>
      <c r="K67" s="29"/>
      <c r="L67" s="29"/>
    </row>
    <row r="68" spans="1:12" ht="26.25" x14ac:dyDescent="0.25">
      <c r="A68" s="29"/>
      <c r="B68" s="85" t="s">
        <v>169</v>
      </c>
      <c r="C68" s="82" t="s">
        <v>170</v>
      </c>
      <c r="D68" s="83">
        <v>0</v>
      </c>
      <c r="E68" s="84"/>
      <c r="F68" s="29"/>
      <c r="G68" s="42"/>
      <c r="H68" s="30"/>
      <c r="I68" s="30"/>
      <c r="J68" s="29"/>
      <c r="K68" s="29"/>
      <c r="L68" s="29"/>
    </row>
    <row r="69" spans="1:12" ht="26.25" x14ac:dyDescent="0.25">
      <c r="A69" s="29"/>
      <c r="B69" s="85" t="s">
        <v>171</v>
      </c>
      <c r="C69" s="82" t="s">
        <v>172</v>
      </c>
      <c r="D69" s="83">
        <v>0</v>
      </c>
      <c r="E69" s="84"/>
      <c r="F69" s="29"/>
      <c r="G69" s="42"/>
      <c r="H69" s="30"/>
      <c r="I69" s="30"/>
      <c r="J69" s="29"/>
      <c r="K69" s="29"/>
      <c r="L69" s="29"/>
    </row>
    <row r="70" spans="1:12" ht="77.25" x14ac:dyDescent="0.25">
      <c r="A70" s="29"/>
      <c r="B70" s="85" t="s">
        <v>173</v>
      </c>
      <c r="C70" s="82" t="s">
        <v>174</v>
      </c>
      <c r="D70" s="83">
        <v>9.92E-3</v>
      </c>
      <c r="E70" s="84"/>
      <c r="F70" s="29"/>
      <c r="G70" s="42"/>
      <c r="H70" s="30"/>
      <c r="I70" s="30"/>
      <c r="J70" s="29"/>
      <c r="K70" s="29"/>
      <c r="L70" s="29"/>
    </row>
    <row r="71" spans="1:12" ht="64.5" x14ac:dyDescent="0.25">
      <c r="A71" s="29"/>
      <c r="B71" s="87" t="s">
        <v>175</v>
      </c>
      <c r="C71" s="82" t="s">
        <v>176</v>
      </c>
      <c r="D71" s="88">
        <v>4.4539699999999991</v>
      </c>
      <c r="E71" s="89"/>
      <c r="F71" s="29"/>
      <c r="G71" s="42"/>
      <c r="H71" s="30"/>
      <c r="I71" s="30"/>
      <c r="J71" s="29"/>
      <c r="K71" s="29"/>
      <c r="L71" s="29"/>
    </row>
    <row r="72" spans="1:12" ht="39" x14ac:dyDescent="0.25">
      <c r="A72" s="29"/>
      <c r="B72" s="87" t="s">
        <v>177</v>
      </c>
      <c r="C72" s="82" t="s">
        <v>178</v>
      </c>
      <c r="D72" s="88">
        <v>0.42225000000000001</v>
      </c>
      <c r="E72" s="89"/>
      <c r="F72" s="29"/>
      <c r="G72" s="42"/>
      <c r="H72" s="30"/>
      <c r="I72" s="30"/>
      <c r="J72" s="29"/>
      <c r="K72" s="29"/>
      <c r="L72" s="29"/>
    </row>
    <row r="73" spans="1:12" ht="51.75" x14ac:dyDescent="0.25">
      <c r="A73" s="29"/>
      <c r="B73" s="87" t="s">
        <v>179</v>
      </c>
      <c r="C73" s="82" t="s">
        <v>180</v>
      </c>
      <c r="D73" s="88">
        <v>0</v>
      </c>
      <c r="E73" s="89"/>
      <c r="F73" s="29"/>
      <c r="G73" s="42"/>
      <c r="H73" s="30"/>
      <c r="I73" s="30"/>
      <c r="J73" s="29"/>
      <c r="K73" s="29"/>
      <c r="L73" s="29"/>
    </row>
    <row r="74" spans="1:12" ht="39" x14ac:dyDescent="0.25">
      <c r="A74" s="29"/>
      <c r="B74" s="87" t="s">
        <v>181</v>
      </c>
      <c r="C74" s="82" t="s">
        <v>182</v>
      </c>
      <c r="D74" s="88">
        <v>0</v>
      </c>
      <c r="E74" s="89"/>
      <c r="F74" s="29"/>
      <c r="G74" s="42"/>
      <c r="H74" s="30"/>
      <c r="I74" s="30"/>
      <c r="J74" s="29"/>
      <c r="K74" s="29"/>
      <c r="L74" s="29"/>
    </row>
    <row r="75" spans="1:12" x14ac:dyDescent="0.25">
      <c r="A75" s="29"/>
      <c r="B75" s="87" t="s">
        <v>183</v>
      </c>
      <c r="C75" s="82" t="s">
        <v>184</v>
      </c>
      <c r="D75" s="88">
        <v>0</v>
      </c>
      <c r="E75" s="89"/>
      <c r="F75" s="29"/>
      <c r="G75" s="42"/>
      <c r="H75" s="30"/>
      <c r="I75" s="30"/>
      <c r="J75" s="29"/>
      <c r="K75" s="29"/>
      <c r="L75" s="29"/>
    </row>
    <row r="76" spans="1:12" ht="27" thickBot="1" x14ac:dyDescent="0.3">
      <c r="A76" s="29"/>
      <c r="B76" s="90" t="s">
        <v>185</v>
      </c>
      <c r="C76" s="91" t="s">
        <v>186</v>
      </c>
      <c r="D76" s="92">
        <v>-3.3882402668009899</v>
      </c>
      <c r="E76" s="93"/>
      <c r="F76" s="29"/>
      <c r="G76" s="42"/>
      <c r="H76" s="30"/>
      <c r="I76" s="30"/>
      <c r="J76" s="29"/>
      <c r="K76" s="29"/>
      <c r="L76" s="29"/>
    </row>
    <row r="77" spans="1:12" ht="15.75" thickBot="1" x14ac:dyDescent="0.3">
      <c r="A77" s="29"/>
      <c r="B77" s="94" t="s">
        <v>187</v>
      </c>
      <c r="C77" s="95" t="s">
        <v>188</v>
      </c>
      <c r="D77" s="96">
        <v>0</v>
      </c>
      <c r="E77" s="97"/>
      <c r="F77" s="29"/>
      <c r="G77" s="42"/>
      <c r="H77" s="30"/>
      <c r="I77" s="30"/>
      <c r="J77" s="29"/>
      <c r="K77" s="29"/>
      <c r="L77" s="29"/>
    </row>
    <row r="78" spans="1:12" ht="15.75" thickBot="1" x14ac:dyDescent="0.3">
      <c r="A78" s="29"/>
      <c r="B78" s="98" t="s">
        <v>189</v>
      </c>
      <c r="C78" s="99" t="s">
        <v>190</v>
      </c>
      <c r="D78" s="67">
        <f>D11+D34-D45-D52-D56</f>
        <v>-238.93693666006322</v>
      </c>
      <c r="E78" s="68"/>
      <c r="F78" s="29"/>
      <c r="G78" s="42"/>
      <c r="H78" s="30"/>
      <c r="I78" s="30"/>
      <c r="J78" s="29"/>
      <c r="K78" s="29"/>
      <c r="L78" s="29"/>
    </row>
    <row r="79" spans="1:12" ht="24" x14ac:dyDescent="0.25">
      <c r="A79" s="100"/>
      <c r="B79" s="101" t="s">
        <v>191</v>
      </c>
      <c r="C79" s="102" t="s">
        <v>192</v>
      </c>
      <c r="D79" s="103">
        <f>D11-D45</f>
        <v>-30.103267705354483</v>
      </c>
      <c r="E79" s="104"/>
      <c r="F79" s="29"/>
      <c r="G79" s="42"/>
      <c r="H79" s="30"/>
      <c r="I79" s="30"/>
      <c r="J79" s="100"/>
      <c r="K79" s="100"/>
      <c r="L79" s="100"/>
    </row>
    <row r="80" spans="1:12" x14ac:dyDescent="0.25">
      <c r="A80" s="29"/>
      <c r="B80" s="105" t="s">
        <v>193</v>
      </c>
      <c r="C80" s="106" t="s">
        <v>194</v>
      </c>
      <c r="D80" s="71">
        <f>D12-D46</f>
        <v>-37.011885644611482</v>
      </c>
      <c r="E80" s="50"/>
      <c r="F80" s="29"/>
      <c r="G80" s="42"/>
      <c r="H80" s="30"/>
      <c r="I80" s="30"/>
      <c r="J80" s="29"/>
      <c r="K80" s="29"/>
      <c r="L80" s="29"/>
    </row>
    <row r="81" spans="1:12" x14ac:dyDescent="0.25">
      <c r="A81" s="29"/>
      <c r="B81" s="105" t="s">
        <v>195</v>
      </c>
      <c r="C81" s="106" t="s">
        <v>196</v>
      </c>
      <c r="D81" s="71">
        <f>D15-D47</f>
        <v>12.335356742024942</v>
      </c>
      <c r="E81" s="50"/>
      <c r="F81" s="29"/>
      <c r="G81" s="42"/>
      <c r="H81" s="30"/>
      <c r="I81" s="30"/>
      <c r="J81" s="29"/>
      <c r="K81" s="29"/>
      <c r="L81" s="29"/>
    </row>
    <row r="82" spans="1:12" x14ac:dyDescent="0.25">
      <c r="A82" s="29"/>
      <c r="B82" s="105" t="s">
        <v>197</v>
      </c>
      <c r="C82" s="106" t="s">
        <v>198</v>
      </c>
      <c r="D82" s="71">
        <f>D16-D48</f>
        <v>15.978309622313247</v>
      </c>
      <c r="E82" s="50"/>
      <c r="F82" s="29"/>
      <c r="G82" s="42"/>
      <c r="H82" s="30"/>
      <c r="I82" s="30"/>
      <c r="J82" s="29"/>
      <c r="K82" s="29"/>
      <c r="L82" s="29"/>
    </row>
    <row r="83" spans="1:12" x14ac:dyDescent="0.25">
      <c r="A83" s="29"/>
      <c r="B83" s="105" t="s">
        <v>199</v>
      </c>
      <c r="C83" s="106" t="s">
        <v>200</v>
      </c>
      <c r="D83" s="71">
        <f>D20-D49</f>
        <v>-0.1205916471690216</v>
      </c>
      <c r="E83" s="50"/>
      <c r="F83" s="29"/>
      <c r="G83" s="42"/>
      <c r="H83" s="30"/>
      <c r="I83" s="30"/>
      <c r="J83" s="29"/>
      <c r="K83" s="29"/>
      <c r="L83" s="29"/>
    </row>
    <row r="84" spans="1:12" x14ac:dyDescent="0.25">
      <c r="A84" s="29"/>
      <c r="B84" s="105" t="s">
        <v>201</v>
      </c>
      <c r="C84" s="106" t="s">
        <v>202</v>
      </c>
      <c r="D84" s="71">
        <f>D26-D50</f>
        <v>-3.522361233119284</v>
      </c>
      <c r="E84" s="50"/>
      <c r="F84" s="29"/>
      <c r="G84" s="42"/>
      <c r="H84" s="30"/>
      <c r="I84" s="30"/>
      <c r="J84" s="29"/>
      <c r="K84" s="29"/>
      <c r="L84" s="29"/>
    </row>
    <row r="85" spans="1:12" ht="24.75" thickBot="1" x14ac:dyDescent="0.3">
      <c r="A85" s="29"/>
      <c r="B85" s="107" t="s">
        <v>203</v>
      </c>
      <c r="C85" s="106" t="s">
        <v>204</v>
      </c>
      <c r="D85" s="71">
        <f>D31-D51</f>
        <v>-5.4267388027680532</v>
      </c>
      <c r="E85" s="50"/>
      <c r="F85" s="29"/>
      <c r="G85" s="42"/>
      <c r="H85" s="30"/>
      <c r="I85" s="30"/>
      <c r="J85" s="29"/>
      <c r="K85" s="29"/>
      <c r="L85" s="29"/>
    </row>
    <row r="86" spans="1:12" x14ac:dyDescent="0.25">
      <c r="A86" s="29"/>
      <c r="B86" s="108" t="s">
        <v>205</v>
      </c>
      <c r="C86" s="109" t="s">
        <v>206</v>
      </c>
      <c r="D86" s="69">
        <f>D34-D52</f>
        <v>40.039080778490245</v>
      </c>
      <c r="E86" s="46"/>
      <c r="F86" s="29"/>
      <c r="G86" s="42"/>
      <c r="H86" s="30"/>
      <c r="I86" s="30"/>
      <c r="J86" s="29"/>
      <c r="K86" s="29"/>
      <c r="L86" s="29"/>
    </row>
    <row r="87" spans="1:12" x14ac:dyDescent="0.25">
      <c r="A87" s="29"/>
      <c r="B87" s="107" t="s">
        <v>207</v>
      </c>
      <c r="C87" s="110" t="s">
        <v>208</v>
      </c>
      <c r="D87" s="71">
        <f>D36-D53</f>
        <v>-20.696346353805048</v>
      </c>
      <c r="E87" s="54"/>
      <c r="F87" s="29"/>
      <c r="G87" s="42"/>
      <c r="H87" s="30"/>
      <c r="I87" s="30"/>
      <c r="J87" s="29"/>
      <c r="K87" s="29"/>
      <c r="L87" s="29"/>
    </row>
    <row r="88" spans="1:12" x14ac:dyDescent="0.25">
      <c r="A88" s="29"/>
      <c r="B88" s="105" t="s">
        <v>209</v>
      </c>
      <c r="C88" s="106" t="s">
        <v>210</v>
      </c>
      <c r="D88" s="71">
        <f>D38-D54+D39</f>
        <v>7.4345518165468806E-3</v>
      </c>
      <c r="E88" s="50"/>
      <c r="F88" s="29"/>
      <c r="G88" s="42"/>
      <c r="H88" s="30"/>
      <c r="I88" s="30"/>
      <c r="J88" s="29"/>
      <c r="K88" s="29"/>
      <c r="L88" s="29"/>
    </row>
    <row r="89" spans="1:12" x14ac:dyDescent="0.25">
      <c r="A89" s="29"/>
      <c r="B89" s="107" t="s">
        <v>211</v>
      </c>
      <c r="C89" s="110" t="s">
        <v>212</v>
      </c>
      <c r="D89" s="79">
        <f>IFERROR(D40-D55,"-")</f>
        <v>60.727992580478741</v>
      </c>
      <c r="E89" s="54"/>
      <c r="F89" s="29"/>
      <c r="G89" s="42"/>
      <c r="H89" s="30"/>
      <c r="I89" s="30"/>
      <c r="J89" s="29"/>
      <c r="K89" s="29"/>
      <c r="L89" s="29"/>
    </row>
    <row r="90" spans="1:12" ht="15.75" thickBot="1" x14ac:dyDescent="0.3">
      <c r="A90" s="29"/>
      <c r="B90" s="111" t="s">
        <v>213</v>
      </c>
      <c r="C90" s="112" t="s">
        <v>214</v>
      </c>
      <c r="D90" s="113">
        <v>0</v>
      </c>
      <c r="E90" s="54"/>
      <c r="F90" s="29"/>
      <c r="G90" s="42"/>
      <c r="H90" s="30"/>
      <c r="I90" s="30"/>
      <c r="J90" s="29"/>
      <c r="K90" s="29"/>
      <c r="L90" s="29"/>
    </row>
    <row r="91" spans="1:12" ht="15.75" thickBot="1" x14ac:dyDescent="0.3">
      <c r="A91" s="29"/>
      <c r="B91" s="98" t="s">
        <v>215</v>
      </c>
      <c r="C91" s="114" t="s">
        <v>216</v>
      </c>
      <c r="D91" s="115">
        <v>0</v>
      </c>
      <c r="E91" s="68"/>
      <c r="F91" s="29"/>
      <c r="G91" s="42"/>
      <c r="H91" s="30"/>
      <c r="I91" s="30"/>
      <c r="J91" s="29"/>
      <c r="K91" s="29"/>
      <c r="L91" s="29"/>
    </row>
    <row r="92" spans="1:12" ht="15.75" thickBot="1" x14ac:dyDescent="0.3">
      <c r="A92" s="29"/>
      <c r="B92" s="98" t="s">
        <v>217</v>
      </c>
      <c r="C92" s="114" t="s">
        <v>218</v>
      </c>
      <c r="D92" s="67">
        <f>IFERROR(D78+D90-D91,"-")</f>
        <v>-238.93693666006322</v>
      </c>
      <c r="E92" s="68"/>
      <c r="F92" s="29"/>
      <c r="G92" s="42"/>
      <c r="H92" s="30"/>
      <c r="I92" s="30"/>
      <c r="J92" s="29"/>
      <c r="K92" s="29"/>
      <c r="L92" s="29"/>
    </row>
    <row r="93" spans="1:12" ht="24" x14ac:dyDescent="0.25">
      <c r="A93" s="29"/>
      <c r="B93" s="101" t="s">
        <v>219</v>
      </c>
      <c r="C93" s="102" t="s">
        <v>220</v>
      </c>
      <c r="D93" s="116">
        <f>IFERROR((D79/D11)*100,"-")</f>
        <v>-1.9390290964227259</v>
      </c>
      <c r="E93" s="117"/>
      <c r="F93" s="29"/>
      <c r="G93" s="42"/>
      <c r="H93" s="30"/>
      <c r="I93" s="30"/>
      <c r="J93" s="29"/>
      <c r="K93" s="29"/>
      <c r="L93" s="29"/>
    </row>
    <row r="94" spans="1:12" x14ac:dyDescent="0.25">
      <c r="A94" s="29"/>
      <c r="B94" s="105" t="s">
        <v>221</v>
      </c>
      <c r="C94" s="106" t="s">
        <v>222</v>
      </c>
      <c r="D94" s="71">
        <f>IFERROR((D80/D12)*100,"-")</f>
        <v>-7.3109290549059498</v>
      </c>
      <c r="E94" s="50"/>
      <c r="F94" s="29"/>
      <c r="G94" s="42"/>
      <c r="H94" s="30"/>
      <c r="I94" s="30"/>
      <c r="J94" s="29"/>
      <c r="K94" s="29"/>
      <c r="L94" s="29"/>
    </row>
    <row r="95" spans="1:12" x14ac:dyDescent="0.25">
      <c r="A95" s="29"/>
      <c r="B95" s="105" t="s">
        <v>223</v>
      </c>
      <c r="C95" s="106" t="s">
        <v>224</v>
      </c>
      <c r="D95" s="71">
        <f>IFERROR((D81/D15)*100,"-")</f>
        <v>1.1790294425066408</v>
      </c>
      <c r="E95" s="50"/>
      <c r="F95" s="29"/>
      <c r="G95" s="42"/>
      <c r="H95" s="30"/>
      <c r="I95" s="30"/>
      <c r="J95" s="29"/>
      <c r="K95" s="29"/>
      <c r="L95" s="29"/>
    </row>
    <row r="96" spans="1:12" ht="24" x14ac:dyDescent="0.25">
      <c r="A96" s="29"/>
      <c r="B96" s="105" t="s">
        <v>225</v>
      </c>
      <c r="C96" s="106" t="s">
        <v>226</v>
      </c>
      <c r="D96" s="71">
        <f>IFERROR((D82/D16)*100,"-")</f>
        <v>3.2855430580383214</v>
      </c>
      <c r="E96" s="50"/>
      <c r="F96" s="29"/>
      <c r="G96" s="42"/>
      <c r="H96" s="30"/>
      <c r="I96" s="30"/>
      <c r="J96" s="29"/>
      <c r="K96" s="29"/>
      <c r="L96" s="29"/>
    </row>
    <row r="97" spans="1:12" x14ac:dyDescent="0.25">
      <c r="A97" s="29"/>
      <c r="B97" s="105" t="s">
        <v>227</v>
      </c>
      <c r="C97" s="106" t="s">
        <v>228</v>
      </c>
      <c r="D97" s="71">
        <f>IFERROR((D83/D20)*100,"-")</f>
        <v>-2.6411635227030352E-2</v>
      </c>
      <c r="E97" s="50"/>
      <c r="F97" s="29"/>
      <c r="G97" s="42"/>
      <c r="H97" s="30"/>
      <c r="I97" s="30"/>
      <c r="J97" s="29"/>
      <c r="K97" s="29"/>
      <c r="L97" s="29"/>
    </row>
    <row r="98" spans="1:12" x14ac:dyDescent="0.25">
      <c r="A98" s="29"/>
      <c r="B98" s="105" t="s">
        <v>229</v>
      </c>
      <c r="C98" s="106" t="s">
        <v>230</v>
      </c>
      <c r="D98" s="71">
        <f>IFERROR((D84/D26)*100,"-")</f>
        <v>-3.4090871397144369</v>
      </c>
      <c r="E98" s="50"/>
      <c r="F98" s="29"/>
      <c r="G98" s="42"/>
      <c r="H98" s="30"/>
      <c r="I98" s="30"/>
      <c r="J98" s="29"/>
      <c r="K98" s="29"/>
      <c r="L98" s="29"/>
    </row>
    <row r="99" spans="1:12" ht="24.75" thickBot="1" x14ac:dyDescent="0.3">
      <c r="A99" s="29"/>
      <c r="B99" s="118" t="s">
        <v>231</v>
      </c>
      <c r="C99" s="119" t="s">
        <v>232</v>
      </c>
      <c r="D99" s="120">
        <f>IFERROR((D85/D31)*100,"0")</f>
        <v>-69132.415490696367</v>
      </c>
      <c r="E99" s="121"/>
      <c r="F99" s="29"/>
      <c r="G99" s="42"/>
      <c r="H99" s="30"/>
      <c r="I99" s="30"/>
      <c r="J99" s="29"/>
      <c r="K99" s="29"/>
      <c r="L99" s="29"/>
    </row>
    <row r="100" spans="1:12" x14ac:dyDescent="0.25">
      <c r="A100" s="29"/>
      <c r="B100" s="29"/>
      <c r="C100" s="29"/>
      <c r="D100" s="29"/>
      <c r="E100" s="29"/>
      <c r="F100" s="29"/>
      <c r="G100" s="30"/>
      <c r="H100" s="30"/>
      <c r="I100" s="29"/>
      <c r="J100" s="29"/>
      <c r="K100" s="29"/>
      <c r="L100" s="29"/>
    </row>
    <row r="101" spans="1:12" x14ac:dyDescent="0.25">
      <c r="A101" s="29"/>
      <c r="B101" s="29"/>
      <c r="C101" s="122" t="s">
        <v>233</v>
      </c>
      <c r="D101" s="29"/>
      <c r="E101" s="29"/>
      <c r="F101" s="29"/>
      <c r="G101" s="30"/>
      <c r="H101" s="30"/>
      <c r="I101" s="29"/>
      <c r="J101" s="29"/>
      <c r="K101" s="29"/>
      <c r="L101" s="29"/>
    </row>
    <row r="102" spans="1:12" x14ac:dyDescent="0.25">
      <c r="A102" s="29"/>
      <c r="B102" s="29"/>
      <c r="C102" s="122" t="s">
        <v>234</v>
      </c>
      <c r="D102" s="29"/>
      <c r="E102" s="29"/>
      <c r="F102" s="29"/>
      <c r="G102" s="30"/>
      <c r="H102" s="30"/>
      <c r="I102" s="29"/>
      <c r="J102" s="29"/>
      <c r="K102" s="29"/>
      <c r="L102" s="29"/>
    </row>
    <row r="103" spans="1:12" x14ac:dyDescent="0.25">
      <c r="C103" s="122" t="s">
        <v>235</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AA88-7E3E-45B8-8403-9D65D47EB619}">
  <sheetPr codeName="Sheet98">
    <tabColor theme="0" tint="-0.14999847407452621"/>
  </sheetPr>
  <dimension ref="A2:AG248"/>
  <sheetViews>
    <sheetView topLeftCell="L22" workbookViewId="0">
      <selection activeCell="F8" sqref="F8"/>
    </sheetView>
  </sheetViews>
  <sheetFormatPr defaultRowHeight="15" x14ac:dyDescent="0.25"/>
  <cols>
    <col min="1" max="1" width="9.140625" style="124"/>
    <col min="2" max="2" width="12.85546875" customWidth="1"/>
    <col min="3" max="3" width="71.140625" customWidth="1"/>
    <col min="4" max="4" width="13.5703125" customWidth="1"/>
    <col min="5" max="5" width="13.42578125" customWidth="1"/>
    <col min="6" max="6" width="16.85546875" customWidth="1"/>
    <col min="7" max="7" width="16.140625" customWidth="1"/>
    <col min="8" max="8" width="15.5703125" customWidth="1"/>
    <col min="9" max="9" width="14" customWidth="1"/>
    <col min="10" max="11" width="14.5703125" customWidth="1"/>
    <col min="12" max="12" width="16.5703125" customWidth="1"/>
    <col min="13" max="14" width="15" customWidth="1"/>
    <col min="15" max="15" width="14" customWidth="1"/>
    <col min="16" max="16" width="17.85546875" customWidth="1"/>
    <col min="17" max="17" width="23.42578125" customWidth="1"/>
    <col min="18" max="18" width="0" style="124" hidden="1" customWidth="1"/>
    <col min="19" max="21" width="9.140625" style="124"/>
    <col min="22" max="22" width="9.5703125" bestFit="1" customWidth="1"/>
  </cols>
  <sheetData>
    <row r="2" spans="1:33" ht="72" x14ac:dyDescent="0.25">
      <c r="C2" s="29" t="s">
        <v>1333</v>
      </c>
      <c r="E2" s="125"/>
      <c r="O2" s="125"/>
      <c r="Q2" s="1" t="s">
        <v>236</v>
      </c>
    </row>
    <row r="3" spans="1:33" x14ac:dyDescent="0.25">
      <c r="C3" s="29" t="s">
        <v>1334</v>
      </c>
    </row>
    <row r="4" spans="1:33" x14ac:dyDescent="0.25">
      <c r="C4" s="126"/>
    </row>
    <row r="5" spans="1:33" ht="15.75" x14ac:dyDescent="0.25">
      <c r="C5" s="127" t="s">
        <v>237</v>
      </c>
    </row>
    <row r="6" spans="1:33" ht="15.75" x14ac:dyDescent="0.25">
      <c r="C6" s="127"/>
    </row>
    <row r="7" spans="1:33" ht="15.75" x14ac:dyDescent="0.25">
      <c r="C7" s="127"/>
    </row>
    <row r="8" spans="1:33" ht="15.75" thickBot="1" x14ac:dyDescent="0.3"/>
    <row r="9" spans="1:33" ht="102.75" thickBot="1" x14ac:dyDescent="0.3">
      <c r="B9" s="128" t="s">
        <v>2</v>
      </c>
      <c r="C9" s="129" t="s">
        <v>238</v>
      </c>
      <c r="D9" s="130" t="s">
        <v>239</v>
      </c>
      <c r="E9" s="131" t="s">
        <v>240</v>
      </c>
      <c r="F9" s="132" t="s">
        <v>241</v>
      </c>
      <c r="G9" s="133" t="s">
        <v>242</v>
      </c>
      <c r="H9" s="134" t="s">
        <v>243</v>
      </c>
      <c r="I9" s="130" t="s">
        <v>244</v>
      </c>
      <c r="J9" s="132" t="s">
        <v>245</v>
      </c>
      <c r="K9" s="133" t="s">
        <v>246</v>
      </c>
      <c r="L9" s="135" t="s">
        <v>247</v>
      </c>
      <c r="M9" s="136" t="s">
        <v>248</v>
      </c>
      <c r="N9" s="130" t="s">
        <v>249</v>
      </c>
      <c r="O9" s="137" t="s">
        <v>250</v>
      </c>
      <c r="P9" s="134" t="s">
        <v>251</v>
      </c>
      <c r="Q9" s="131" t="s">
        <v>252</v>
      </c>
      <c r="R9" s="123"/>
    </row>
    <row r="10" spans="1:33" ht="16.5" thickTop="1" thickBot="1" x14ac:dyDescent="0.3">
      <c r="B10" s="138" t="s">
        <v>62</v>
      </c>
      <c r="C10" s="139" t="s">
        <v>253</v>
      </c>
      <c r="D10" s="140"/>
      <c r="E10" s="141"/>
      <c r="F10" s="142"/>
      <c r="G10" s="143"/>
      <c r="H10" s="144"/>
      <c r="I10" s="140"/>
      <c r="J10" s="142"/>
      <c r="K10" s="143"/>
      <c r="L10" s="143"/>
      <c r="M10" s="145"/>
      <c r="N10" s="140"/>
      <c r="O10" s="146"/>
      <c r="P10" s="144"/>
      <c r="Q10" s="140"/>
      <c r="R10" s="123"/>
    </row>
    <row r="11" spans="1:33" ht="16.5" thickTop="1" thickBot="1" x14ac:dyDescent="0.3">
      <c r="A11" s="147"/>
      <c r="B11" s="148" t="s">
        <v>64</v>
      </c>
      <c r="C11" s="149" t="s">
        <v>254</v>
      </c>
      <c r="D11" s="150">
        <f>D30</f>
        <v>0</v>
      </c>
      <c r="E11" s="151">
        <f>E30</f>
        <v>0</v>
      </c>
      <c r="F11" s="152">
        <f>F30</f>
        <v>0</v>
      </c>
      <c r="G11" s="153">
        <f t="shared" ref="E11:S12" si="0">G30</f>
        <v>0</v>
      </c>
      <c r="H11" s="154">
        <f t="shared" si="0"/>
        <v>0</v>
      </c>
      <c r="I11" s="150">
        <f t="shared" si="0"/>
        <v>0</v>
      </c>
      <c r="J11" s="152">
        <f t="shared" si="0"/>
        <v>0</v>
      </c>
      <c r="K11" s="153">
        <f t="shared" si="0"/>
        <v>0</v>
      </c>
      <c r="L11" s="153">
        <f t="shared" si="0"/>
        <v>0</v>
      </c>
      <c r="M11" s="155">
        <f t="shared" si="0"/>
        <v>0</v>
      </c>
      <c r="N11" s="150">
        <f>O11+P11</f>
        <v>0</v>
      </c>
      <c r="O11" s="156">
        <f>O30</f>
        <v>0</v>
      </c>
      <c r="P11" s="154">
        <f t="shared" si="0"/>
        <v>0</v>
      </c>
      <c r="Q11" s="150">
        <f t="shared" si="0"/>
        <v>0</v>
      </c>
      <c r="R11" s="123"/>
      <c r="S11" s="124" t="e">
        <f>D9ž</f>
        <v>#NAME?</v>
      </c>
      <c r="T11" s="123"/>
      <c r="U11" s="123"/>
      <c r="V11" s="123"/>
      <c r="W11" s="123"/>
      <c r="X11" s="123"/>
      <c r="Y11" s="123"/>
      <c r="Z11" s="123"/>
      <c r="AA11" s="123"/>
      <c r="AB11" s="123"/>
      <c r="AC11" s="123"/>
      <c r="AD11" s="123"/>
      <c r="AE11" s="123"/>
      <c r="AF11" s="123"/>
      <c r="AG11" s="123"/>
    </row>
    <row r="12" spans="1:33" ht="15.75" thickBot="1" x14ac:dyDescent="0.3">
      <c r="B12" s="157" t="s">
        <v>70</v>
      </c>
      <c r="C12" s="158" t="s">
        <v>255</v>
      </c>
      <c r="D12" s="159">
        <f>D31</f>
        <v>0</v>
      </c>
      <c r="E12" s="160">
        <f t="shared" si="0"/>
        <v>0</v>
      </c>
      <c r="F12" s="161">
        <f t="shared" si="0"/>
        <v>0</v>
      </c>
      <c r="G12" s="162">
        <f t="shared" si="0"/>
        <v>0</v>
      </c>
      <c r="H12" s="163">
        <f t="shared" si="0"/>
        <v>0</v>
      </c>
      <c r="I12" s="159">
        <f t="shared" si="0"/>
        <v>0</v>
      </c>
      <c r="J12" s="161">
        <f t="shared" si="0"/>
        <v>0</v>
      </c>
      <c r="K12" s="162">
        <f t="shared" si="0"/>
        <v>0</v>
      </c>
      <c r="L12" s="162">
        <f t="shared" si="0"/>
        <v>0</v>
      </c>
      <c r="M12" s="164">
        <f t="shared" si="0"/>
        <v>0</v>
      </c>
      <c r="N12" s="159">
        <f t="shared" ref="N12:N77" si="1">O12+P12</f>
        <v>0</v>
      </c>
      <c r="O12" s="165">
        <f>O31</f>
        <v>0</v>
      </c>
      <c r="P12" s="163">
        <f t="shared" si="0"/>
        <v>0</v>
      </c>
      <c r="Q12" s="159">
        <f t="shared" si="0"/>
        <v>0</v>
      </c>
      <c r="R12" s="123"/>
      <c r="T12" s="123"/>
      <c r="U12" s="123"/>
      <c r="V12" s="123"/>
      <c r="W12" s="123"/>
      <c r="X12" s="123"/>
      <c r="Y12" s="123"/>
      <c r="Z12" s="123"/>
      <c r="AA12" s="123"/>
      <c r="AB12" s="123"/>
      <c r="AC12" s="123"/>
      <c r="AD12" s="123"/>
      <c r="AE12" s="123"/>
      <c r="AF12" s="123"/>
      <c r="AG12" s="123"/>
    </row>
    <row r="13" spans="1:33" x14ac:dyDescent="0.25">
      <c r="B13" s="157" t="s">
        <v>98</v>
      </c>
      <c r="C13" s="158" t="s">
        <v>256</v>
      </c>
      <c r="D13" s="159">
        <f>D34+D93+D191</f>
        <v>185.91086000000001</v>
      </c>
      <c r="E13" s="160">
        <f t="shared" ref="E13:Q13" si="2">E34+E93+E191</f>
        <v>49.154199696419496</v>
      </c>
      <c r="F13" s="161">
        <f t="shared" si="2"/>
        <v>26.931355143623509</v>
      </c>
      <c r="G13" s="162">
        <f t="shared" si="2"/>
        <v>4.3474627768689835</v>
      </c>
      <c r="H13" s="163">
        <f t="shared" si="2"/>
        <v>17.875381775927004</v>
      </c>
      <c r="I13" s="159">
        <f t="shared" si="2"/>
        <v>135.64449568445625</v>
      </c>
      <c r="J13" s="161">
        <f t="shared" si="2"/>
        <v>46.454738074077547</v>
      </c>
      <c r="K13" s="162">
        <f t="shared" si="2"/>
        <v>88.475440724128788</v>
      </c>
      <c r="L13" s="162">
        <f t="shared" si="2"/>
        <v>0.71431688624991063</v>
      </c>
      <c r="M13" s="164">
        <f t="shared" si="2"/>
        <v>3.6333153516683397E-2</v>
      </c>
      <c r="N13" s="159">
        <f t="shared" si="1"/>
        <v>0.51150053104688853</v>
      </c>
      <c r="O13" s="165">
        <f>O34+O93+O191</f>
        <v>0.51150053104688853</v>
      </c>
      <c r="P13" s="163">
        <f t="shared" si="2"/>
        <v>0</v>
      </c>
      <c r="Q13" s="159">
        <f t="shared" si="2"/>
        <v>0.56433093456069361</v>
      </c>
      <c r="R13" s="123"/>
      <c r="T13" s="123"/>
      <c r="U13" s="123"/>
      <c r="V13" s="123"/>
      <c r="W13" s="123"/>
      <c r="X13" s="123"/>
      <c r="Y13" s="123"/>
      <c r="Z13" s="123"/>
      <c r="AA13" s="123"/>
      <c r="AB13" s="123"/>
      <c r="AC13" s="123"/>
      <c r="AD13" s="123"/>
      <c r="AE13" s="123"/>
      <c r="AF13" s="123"/>
      <c r="AG13" s="123"/>
    </row>
    <row r="14" spans="1:33" ht="26.25" thickBot="1" x14ac:dyDescent="0.3">
      <c r="A14" s="166"/>
      <c r="B14" s="167" t="s">
        <v>100</v>
      </c>
      <c r="C14" s="168" t="s">
        <v>257</v>
      </c>
      <c r="D14" s="169">
        <f t="shared" ref="D14:Q14" si="3">D35+D94</f>
        <v>175.94294000000002</v>
      </c>
      <c r="E14" s="170">
        <f t="shared" si="3"/>
        <v>46.106580000000001</v>
      </c>
      <c r="F14" s="171">
        <f t="shared" si="3"/>
        <v>26.326385473562688</v>
      </c>
      <c r="G14" s="172">
        <f t="shared" si="3"/>
        <v>3.9851106138640127</v>
      </c>
      <c r="H14" s="173">
        <f t="shared" si="3"/>
        <v>15.7950839125733</v>
      </c>
      <c r="I14" s="169">
        <f t="shared" si="3"/>
        <v>129.83636000000001</v>
      </c>
      <c r="J14" s="171">
        <f t="shared" si="3"/>
        <v>43.601740000000007</v>
      </c>
      <c r="K14" s="172">
        <f t="shared" si="3"/>
        <v>86.234619999999993</v>
      </c>
      <c r="L14" s="172">
        <f t="shared" si="3"/>
        <v>0</v>
      </c>
      <c r="M14" s="174">
        <f t="shared" si="3"/>
        <v>0</v>
      </c>
      <c r="N14" s="169">
        <f t="shared" si="1"/>
        <v>0</v>
      </c>
      <c r="O14" s="175">
        <f>O35+O94</f>
        <v>0</v>
      </c>
      <c r="P14" s="173">
        <f t="shared" si="3"/>
        <v>0</v>
      </c>
      <c r="Q14" s="169">
        <f t="shared" si="3"/>
        <v>0</v>
      </c>
      <c r="R14" s="123"/>
      <c r="T14" s="123"/>
      <c r="U14" s="123"/>
      <c r="V14" s="123"/>
      <c r="W14" s="123"/>
      <c r="X14" s="123"/>
      <c r="Y14" s="123"/>
      <c r="Z14" s="123"/>
      <c r="AA14" s="123"/>
      <c r="AB14" s="123"/>
      <c r="AC14" s="123"/>
      <c r="AD14" s="123"/>
      <c r="AE14" s="123"/>
      <c r="AF14" s="123"/>
      <c r="AG14" s="123"/>
    </row>
    <row r="15" spans="1:33" ht="15.75" thickBot="1" x14ac:dyDescent="0.3">
      <c r="B15" s="157" t="s">
        <v>258</v>
      </c>
      <c r="C15" s="158" t="s">
        <v>259</v>
      </c>
      <c r="D15" s="159">
        <f>D37</f>
        <v>16.829999999999998</v>
      </c>
      <c r="E15" s="160">
        <f t="shared" ref="E15:Q15" si="4">E37</f>
        <v>0</v>
      </c>
      <c r="F15" s="161">
        <f t="shared" si="4"/>
        <v>0</v>
      </c>
      <c r="G15" s="162">
        <f t="shared" si="4"/>
        <v>0</v>
      </c>
      <c r="H15" s="163">
        <f t="shared" si="4"/>
        <v>0</v>
      </c>
      <c r="I15" s="159">
        <f t="shared" si="4"/>
        <v>16.829999999999998</v>
      </c>
      <c r="J15" s="161">
        <f t="shared" si="4"/>
        <v>0</v>
      </c>
      <c r="K15" s="162">
        <f t="shared" si="4"/>
        <v>16.829999999999998</v>
      </c>
      <c r="L15" s="162">
        <f t="shared" si="4"/>
        <v>0</v>
      </c>
      <c r="M15" s="164">
        <f t="shared" si="4"/>
        <v>0</v>
      </c>
      <c r="N15" s="159">
        <f t="shared" si="1"/>
        <v>0</v>
      </c>
      <c r="O15" s="165">
        <f>O37</f>
        <v>0</v>
      </c>
      <c r="P15" s="163">
        <f t="shared" si="4"/>
        <v>0</v>
      </c>
      <c r="Q15" s="159">
        <f t="shared" si="4"/>
        <v>0</v>
      </c>
      <c r="R15" s="123"/>
      <c r="T15" s="123"/>
      <c r="U15" s="123"/>
      <c r="V15" s="123"/>
      <c r="W15" s="123"/>
      <c r="X15" s="123"/>
      <c r="Y15" s="123"/>
      <c r="Z15" s="123"/>
      <c r="AA15" s="123"/>
      <c r="AB15" s="123"/>
      <c r="AC15" s="123"/>
      <c r="AD15" s="123"/>
      <c r="AE15" s="123"/>
      <c r="AF15" s="123"/>
      <c r="AG15" s="123"/>
    </row>
    <row r="16" spans="1:33" x14ac:dyDescent="0.25">
      <c r="B16" s="157" t="s">
        <v>260</v>
      </c>
      <c r="C16" s="158" t="s">
        <v>261</v>
      </c>
      <c r="D16" s="159">
        <f t="shared" ref="D16:M17" si="5">D45+D101+D198</f>
        <v>159.76352</v>
      </c>
      <c r="E16" s="160">
        <f t="shared" si="5"/>
        <v>75.172009764484073</v>
      </c>
      <c r="F16" s="161">
        <f t="shared" si="5"/>
        <v>11.38397747334931</v>
      </c>
      <c r="G16" s="162">
        <f t="shared" si="5"/>
        <v>2.0174047416299898</v>
      </c>
      <c r="H16" s="163">
        <f t="shared" si="5"/>
        <v>61.770627549504766</v>
      </c>
      <c r="I16" s="159">
        <f t="shared" si="5"/>
        <v>58.063720394595421</v>
      </c>
      <c r="J16" s="161">
        <f t="shared" si="5"/>
        <v>34.966065017531498</v>
      </c>
      <c r="K16" s="162">
        <f t="shared" si="5"/>
        <v>13.121711182171</v>
      </c>
      <c r="L16" s="162">
        <f t="shared" si="5"/>
        <v>9.9759441948929304</v>
      </c>
      <c r="M16" s="164">
        <f t="shared" si="5"/>
        <v>0.35161320126120754</v>
      </c>
      <c r="N16" s="159">
        <f t="shared" si="1"/>
        <v>0.49909047646526938</v>
      </c>
      <c r="O16" s="165">
        <f t="shared" ref="O16:Q17" si="6">O45+O101+O198</f>
        <v>0.49909047646526938</v>
      </c>
      <c r="P16" s="163">
        <f t="shared" si="6"/>
        <v>0</v>
      </c>
      <c r="Q16" s="159">
        <f t="shared" si="6"/>
        <v>25.677086163194026</v>
      </c>
      <c r="R16" s="123"/>
      <c r="T16" s="123"/>
      <c r="U16" s="123"/>
      <c r="V16" s="123"/>
      <c r="W16" s="123"/>
      <c r="X16" s="123"/>
      <c r="Y16" s="123"/>
      <c r="Z16" s="123"/>
      <c r="AA16" s="123"/>
      <c r="AB16" s="123"/>
      <c r="AC16" s="123"/>
      <c r="AD16" s="123"/>
      <c r="AE16" s="123"/>
      <c r="AF16" s="123"/>
      <c r="AG16" s="123"/>
    </row>
    <row r="17" spans="1:33" x14ac:dyDescent="0.25">
      <c r="A17" s="166"/>
      <c r="B17" s="176" t="s">
        <v>262</v>
      </c>
      <c r="C17" s="177" t="s">
        <v>263</v>
      </c>
      <c r="D17" s="178">
        <f t="shared" si="5"/>
        <v>130.20672000000002</v>
      </c>
      <c r="E17" s="179">
        <f t="shared" si="5"/>
        <v>64.555186032380206</v>
      </c>
      <c r="F17" s="180">
        <f t="shared" si="5"/>
        <v>9.5661062148561342</v>
      </c>
      <c r="G17" s="181">
        <f t="shared" si="5"/>
        <v>1.9087215909768864</v>
      </c>
      <c r="H17" s="182">
        <f t="shared" si="5"/>
        <v>53.080358226547183</v>
      </c>
      <c r="I17" s="178">
        <f t="shared" si="5"/>
        <v>48.028386637082704</v>
      </c>
      <c r="J17" s="180">
        <f t="shared" si="5"/>
        <v>30.721115972160312</v>
      </c>
      <c r="K17" s="181">
        <f t="shared" si="5"/>
        <v>12.167510899018676</v>
      </c>
      <c r="L17" s="181">
        <f t="shared" si="5"/>
        <v>5.1397597659037118</v>
      </c>
      <c r="M17" s="183">
        <f t="shared" si="5"/>
        <v>0.34631045620340173</v>
      </c>
      <c r="N17" s="178">
        <f t="shared" si="1"/>
        <v>0.49406822616769563</v>
      </c>
      <c r="O17" s="184">
        <f t="shared" si="6"/>
        <v>0.49406822616769563</v>
      </c>
      <c r="P17" s="182">
        <f t="shared" si="6"/>
        <v>0</v>
      </c>
      <c r="Q17" s="178">
        <f t="shared" si="6"/>
        <v>16.782768648165998</v>
      </c>
      <c r="R17" s="123"/>
      <c r="T17" s="123"/>
      <c r="U17" s="123"/>
      <c r="V17" s="123"/>
      <c r="W17" s="123"/>
      <c r="X17" s="123"/>
      <c r="Y17" s="123"/>
      <c r="Z17" s="123"/>
      <c r="AA17" s="123"/>
      <c r="AB17" s="123"/>
      <c r="AC17" s="123"/>
      <c r="AD17" s="123"/>
      <c r="AE17" s="123"/>
      <c r="AF17" s="123"/>
      <c r="AG17" s="123"/>
    </row>
    <row r="18" spans="1:33" x14ac:dyDescent="0.25">
      <c r="A18" s="166"/>
      <c r="B18" s="185" t="s">
        <v>264</v>
      </c>
      <c r="C18" s="186" t="s">
        <v>265</v>
      </c>
      <c r="D18" s="187">
        <f t="shared" ref="D18:Q18" si="7">D49+D105+D202</f>
        <v>6.2380699999999996</v>
      </c>
      <c r="E18" s="188">
        <f t="shared" si="7"/>
        <v>6.2380699999999996</v>
      </c>
      <c r="F18" s="189">
        <f t="shared" si="7"/>
        <v>0</v>
      </c>
      <c r="G18" s="190">
        <f t="shared" si="7"/>
        <v>0</v>
      </c>
      <c r="H18" s="191">
        <f t="shared" si="7"/>
        <v>6.2380699999999996</v>
      </c>
      <c r="I18" s="187">
        <f t="shared" si="7"/>
        <v>0</v>
      </c>
      <c r="J18" s="189">
        <f t="shared" si="7"/>
        <v>0</v>
      </c>
      <c r="K18" s="190">
        <f t="shared" si="7"/>
        <v>0</v>
      </c>
      <c r="L18" s="190">
        <f t="shared" si="7"/>
        <v>0</v>
      </c>
      <c r="M18" s="192">
        <f t="shared" si="7"/>
        <v>0</v>
      </c>
      <c r="N18" s="187">
        <f t="shared" si="1"/>
        <v>0</v>
      </c>
      <c r="O18" s="193">
        <f>O49+O105+O202</f>
        <v>0</v>
      </c>
      <c r="P18" s="191">
        <f t="shared" si="7"/>
        <v>0</v>
      </c>
      <c r="Q18" s="187">
        <f t="shared" si="7"/>
        <v>0</v>
      </c>
      <c r="R18" s="123"/>
      <c r="T18" s="123"/>
      <c r="U18" s="123"/>
      <c r="V18" s="123"/>
      <c r="W18" s="123"/>
      <c r="X18" s="123"/>
      <c r="Y18" s="123"/>
      <c r="Z18" s="123"/>
      <c r="AA18" s="123"/>
      <c r="AB18" s="123"/>
      <c r="AC18" s="123"/>
      <c r="AD18" s="123"/>
      <c r="AE18" s="123"/>
      <c r="AF18" s="123"/>
      <c r="AG18" s="123"/>
    </row>
    <row r="19" spans="1:33" ht="15.75" thickBot="1" x14ac:dyDescent="0.3">
      <c r="A19" s="166"/>
      <c r="B19" s="194" t="s">
        <v>266</v>
      </c>
      <c r="C19" s="195" t="s">
        <v>267</v>
      </c>
      <c r="D19" s="196">
        <f t="shared" ref="D19:Q19" si="8">D47+D103+D200</f>
        <v>9.7129900000000013</v>
      </c>
      <c r="E19" s="197">
        <f t="shared" si="8"/>
        <v>0.73601367245166716</v>
      </c>
      <c r="F19" s="198">
        <f t="shared" si="8"/>
        <v>0.3206202972093819</v>
      </c>
      <c r="G19" s="199">
        <f t="shared" si="8"/>
        <v>2.4310420341559975E-3</v>
      </c>
      <c r="H19" s="200">
        <f t="shared" si="8"/>
        <v>0.41296233320812925</v>
      </c>
      <c r="I19" s="196">
        <f t="shared" si="8"/>
        <v>8.2738274180027466E-2</v>
      </c>
      <c r="J19" s="198">
        <f t="shared" si="8"/>
        <v>2.6361972866950186E-2</v>
      </c>
      <c r="K19" s="199">
        <f t="shared" si="8"/>
        <v>5.1693651763161555E-2</v>
      </c>
      <c r="L19" s="199">
        <f t="shared" si="8"/>
        <v>4.6826495499157289E-3</v>
      </c>
      <c r="M19" s="201">
        <f t="shared" si="8"/>
        <v>1.1861264652775213E-4</v>
      </c>
      <c r="N19" s="196">
        <f t="shared" si="1"/>
        <v>1.1233849502968697E-4</v>
      </c>
      <c r="O19" s="202">
        <f>O47+O103+O200</f>
        <v>1.1233849502968697E-4</v>
      </c>
      <c r="P19" s="200">
        <f t="shared" si="8"/>
        <v>0</v>
      </c>
      <c r="Q19" s="196">
        <f t="shared" si="8"/>
        <v>8.8940071022267482</v>
      </c>
      <c r="R19" s="123"/>
      <c r="T19" s="123"/>
      <c r="U19" s="123"/>
      <c r="V19" s="123"/>
      <c r="W19" s="123"/>
      <c r="X19" s="123"/>
      <c r="Y19" s="123"/>
      <c r="Z19" s="123"/>
      <c r="AA19" s="123"/>
      <c r="AB19" s="123"/>
      <c r="AC19" s="123"/>
      <c r="AD19" s="123"/>
      <c r="AE19" s="123"/>
      <c r="AF19" s="123"/>
      <c r="AG19" s="123"/>
    </row>
    <row r="20" spans="1:33" x14ac:dyDescent="0.25">
      <c r="B20" s="157" t="s">
        <v>268</v>
      </c>
      <c r="C20" s="203" t="s">
        <v>269</v>
      </c>
      <c r="D20" s="159">
        <f t="shared" ref="D20:M21" si="9">D52+D108+D205</f>
        <v>713.54353000000015</v>
      </c>
      <c r="E20" s="160">
        <f t="shared" si="9"/>
        <v>210.93401789303354</v>
      </c>
      <c r="F20" s="161">
        <f t="shared" si="9"/>
        <v>55.025135259100736</v>
      </c>
      <c r="G20" s="162">
        <f t="shared" si="9"/>
        <v>16.934368013954568</v>
      </c>
      <c r="H20" s="163">
        <f t="shared" si="9"/>
        <v>138.97451461997827</v>
      </c>
      <c r="I20" s="159">
        <f t="shared" si="9"/>
        <v>403.05606888467327</v>
      </c>
      <c r="J20" s="161">
        <f t="shared" si="9"/>
        <v>196.66598013303849</v>
      </c>
      <c r="K20" s="162">
        <f t="shared" si="9"/>
        <v>147.06439293047774</v>
      </c>
      <c r="L20" s="162">
        <f t="shared" si="9"/>
        <v>59.325695821157041</v>
      </c>
      <c r="M20" s="164">
        <f t="shared" si="9"/>
        <v>4.3444762687011753</v>
      </c>
      <c r="N20" s="159">
        <f t="shared" si="1"/>
        <v>44.807263318846957</v>
      </c>
      <c r="O20" s="165">
        <f t="shared" ref="O20:Q21" si="10">O52+O108+O205</f>
        <v>44.807263318846957</v>
      </c>
      <c r="P20" s="163">
        <f t="shared" si="10"/>
        <v>0</v>
      </c>
      <c r="Q20" s="159">
        <f t="shared" si="10"/>
        <v>50.401703634745076</v>
      </c>
      <c r="R20" s="123"/>
      <c r="T20" s="123"/>
      <c r="U20" s="123"/>
      <c r="V20" s="123"/>
      <c r="W20" s="123"/>
      <c r="X20" s="123"/>
      <c r="Y20" s="123"/>
      <c r="Z20" s="123"/>
      <c r="AA20" s="123"/>
      <c r="AB20" s="123"/>
      <c r="AC20" s="123"/>
      <c r="AD20" s="123"/>
      <c r="AE20" s="123"/>
      <c r="AF20" s="123"/>
      <c r="AG20" s="123"/>
    </row>
    <row r="21" spans="1:33" ht="15.75" thickBot="1" x14ac:dyDescent="0.3">
      <c r="B21" s="176" t="s">
        <v>270</v>
      </c>
      <c r="C21" s="204" t="s">
        <v>271</v>
      </c>
      <c r="D21" s="178">
        <f t="shared" si="9"/>
        <v>692.53926000000001</v>
      </c>
      <c r="E21" s="179">
        <f t="shared" si="9"/>
        <v>204.92865771547363</v>
      </c>
      <c r="F21" s="180">
        <f t="shared" si="9"/>
        <v>53.854443342597733</v>
      </c>
      <c r="G21" s="181">
        <f t="shared" si="9"/>
        <v>16.307979049851888</v>
      </c>
      <c r="H21" s="182">
        <f t="shared" si="9"/>
        <v>134.76623532302401</v>
      </c>
      <c r="I21" s="178">
        <f t="shared" si="9"/>
        <v>389.9906056875131</v>
      </c>
      <c r="J21" s="180">
        <f t="shared" si="9"/>
        <v>189.59294670884674</v>
      </c>
      <c r="K21" s="181">
        <f t="shared" si="9"/>
        <v>142.75096605204436</v>
      </c>
      <c r="L21" s="181">
        <f t="shared" si="9"/>
        <v>57.646692926622023</v>
      </c>
      <c r="M21" s="183">
        <f t="shared" si="9"/>
        <v>4.2497363812022648</v>
      </c>
      <c r="N21" s="178">
        <f t="shared" si="1"/>
        <v>43.936351566345024</v>
      </c>
      <c r="O21" s="184">
        <f t="shared" si="10"/>
        <v>43.936351566345024</v>
      </c>
      <c r="P21" s="182">
        <f t="shared" si="10"/>
        <v>0</v>
      </c>
      <c r="Q21" s="178">
        <f t="shared" si="10"/>
        <v>49.433908649466005</v>
      </c>
      <c r="R21" s="123"/>
      <c r="T21" s="123"/>
      <c r="U21" s="123"/>
      <c r="V21" s="123"/>
      <c r="W21" s="123"/>
      <c r="X21" s="123"/>
      <c r="Y21" s="123"/>
      <c r="Z21" s="123"/>
      <c r="AA21" s="123"/>
      <c r="AB21" s="123"/>
      <c r="AC21" s="123"/>
      <c r="AD21" s="123"/>
      <c r="AE21" s="123"/>
      <c r="AF21" s="123"/>
      <c r="AG21" s="123"/>
    </row>
    <row r="22" spans="1:33" ht="15.75" thickBot="1" x14ac:dyDescent="0.3">
      <c r="A22" s="147"/>
      <c r="B22" s="205" t="s">
        <v>272</v>
      </c>
      <c r="C22" s="206" t="s">
        <v>273</v>
      </c>
      <c r="D22" s="207">
        <f>D32+D33+D47+D69+D71+D75+D77+D78+D79+D81+D87+D88+D103+D122+D124+D128+D131+D132+D134+D140+D141+D200+D219+D221+D225+D227+D228+D229+D231+D238+D239+D130</f>
        <v>212.53433000000001</v>
      </c>
      <c r="E22" s="208">
        <f t="shared" ref="E22:Q22" si="11">E32+E33+E47+E69+E71+E75+E77+E78+E79+E81+E87+E88+E103+E122+E124+E128+E131+E132+E134+E140+E141+E200+E219+E221+E225+E227+E228+E229+E231+E238+E239+E130</f>
        <v>61.538126452643979</v>
      </c>
      <c r="F22" s="209">
        <f t="shared" si="11"/>
        <v>10.6203781438251</v>
      </c>
      <c r="G22" s="210">
        <f t="shared" si="11"/>
        <v>4.4212271921224806</v>
      </c>
      <c r="H22" s="211">
        <f t="shared" si="11"/>
        <v>46.4965211166964</v>
      </c>
      <c r="I22" s="207">
        <f t="shared" si="11"/>
        <v>116.58166608813389</v>
      </c>
      <c r="J22" s="209">
        <f t="shared" si="11"/>
        <v>55.231920554654735</v>
      </c>
      <c r="K22" s="210">
        <f t="shared" si="11"/>
        <v>47.897196557970119</v>
      </c>
      <c r="L22" s="210">
        <f t="shared" si="11"/>
        <v>13.452548975509055</v>
      </c>
      <c r="M22" s="212">
        <f t="shared" si="11"/>
        <v>0.32768100449901627</v>
      </c>
      <c r="N22" s="207">
        <f t="shared" si="1"/>
        <v>21.348994398429102</v>
      </c>
      <c r="O22" s="213">
        <f>O32+O33+O47+O69+O71+O75+O77+O78+O79+O81+O87+O88+O103+O122+O124+O128+O131+O132+O134+O140+O141+O200+O219+O221+O225+O227+O228+O229+O231+O238+O239+O130</f>
        <v>21.348994398429102</v>
      </c>
      <c r="P22" s="211">
        <f t="shared" si="11"/>
        <v>0</v>
      </c>
      <c r="Q22" s="214">
        <f t="shared" si="11"/>
        <v>12.737862056293991</v>
      </c>
      <c r="R22" s="123"/>
      <c r="T22" s="123"/>
      <c r="U22" s="123"/>
      <c r="V22" s="123"/>
      <c r="W22" s="123"/>
      <c r="X22" s="123"/>
      <c r="Y22" s="123"/>
      <c r="Z22" s="123"/>
      <c r="AA22" s="123"/>
      <c r="AB22" s="123"/>
      <c r="AC22" s="123"/>
      <c r="AD22" s="123"/>
      <c r="AE22" s="123"/>
      <c r="AF22" s="123"/>
      <c r="AG22" s="123"/>
    </row>
    <row r="23" spans="1:33" ht="16.5" thickTop="1" thickBot="1" x14ac:dyDescent="0.3">
      <c r="A23" s="147"/>
      <c r="B23" s="215" t="s">
        <v>274</v>
      </c>
      <c r="C23" s="139" t="s">
        <v>275</v>
      </c>
      <c r="D23" s="216">
        <f>D29+D92+D190</f>
        <v>1743.514250266802</v>
      </c>
      <c r="E23" s="217">
        <f>E29+E92+E190</f>
        <v>543.26608899753421</v>
      </c>
      <c r="F23" s="218">
        <f t="shared" ref="F23:M23" si="12">F29+F92+F190</f>
        <v>158.12267529165689</v>
      </c>
      <c r="G23" s="219">
        <f t="shared" si="12"/>
        <v>58.184505256365114</v>
      </c>
      <c r="H23" s="220">
        <f t="shared" si="12"/>
        <v>326.95890844951219</v>
      </c>
      <c r="I23" s="216">
        <f t="shared" si="12"/>
        <v>1033.8943892938096</v>
      </c>
      <c r="J23" s="218">
        <f t="shared" si="12"/>
        <v>470.34341375979687</v>
      </c>
      <c r="K23" s="219">
        <f t="shared" si="12"/>
        <v>456.70590388715095</v>
      </c>
      <c r="L23" s="219">
        <f t="shared" si="12"/>
        <v>106.84507164686177</v>
      </c>
      <c r="M23" s="221">
        <f t="shared" si="12"/>
        <v>5.4345885773842726</v>
      </c>
      <c r="N23" s="216">
        <f t="shared" si="1"/>
        <v>76.508496353805043</v>
      </c>
      <c r="O23" s="222">
        <f>O29+O92+O190</f>
        <v>76.508496353805043</v>
      </c>
      <c r="P23" s="220">
        <f>P29+P92+P190</f>
        <v>0</v>
      </c>
      <c r="Q23" s="223">
        <f>Q29+Q92+Q190</f>
        <v>84.410687044268826</v>
      </c>
      <c r="R23" s="123"/>
      <c r="T23" s="123"/>
      <c r="U23" s="123"/>
      <c r="V23" s="123"/>
      <c r="W23" s="123"/>
      <c r="X23" s="123"/>
      <c r="Y23" s="123"/>
      <c r="Z23" s="123"/>
      <c r="AA23" s="123"/>
      <c r="AB23" s="123"/>
      <c r="AC23" s="123"/>
      <c r="AD23" s="123"/>
      <c r="AE23" s="123"/>
      <c r="AF23" s="123"/>
      <c r="AG23" s="123"/>
    </row>
    <row r="24" spans="1:33" ht="15.75" thickTop="1" x14ac:dyDescent="0.25">
      <c r="B24" s="224" t="s">
        <v>276</v>
      </c>
      <c r="C24" s="225" t="s">
        <v>277</v>
      </c>
      <c r="D24" s="159">
        <f t="shared" ref="D24:D31" si="13">O24+E24+I24+M24+P24+Q24</f>
        <v>1490.9673102668019</v>
      </c>
      <c r="E24" s="160">
        <f>SUM(E25:E27)</f>
        <v>455.85250899753419</v>
      </c>
      <c r="F24" s="161">
        <f t="shared" ref="F24:Q24" si="14">SUM(F25:F27)</f>
        <v>90.489289818094221</v>
      </c>
      <c r="G24" s="162">
        <f t="shared" si="14"/>
        <v>54.199394642501098</v>
      </c>
      <c r="H24" s="163">
        <f t="shared" si="14"/>
        <v>311.16382453693888</v>
      </c>
      <c r="I24" s="159">
        <f>SUM(I25:I27)</f>
        <v>868.76102929380943</v>
      </c>
      <c r="J24" s="161">
        <f t="shared" si="14"/>
        <v>426.74167375979681</v>
      </c>
      <c r="K24" s="162">
        <f t="shared" si="14"/>
        <v>335.17428388715098</v>
      </c>
      <c r="L24" s="162">
        <f t="shared" si="14"/>
        <v>106.84507164686177</v>
      </c>
      <c r="M24" s="164">
        <f t="shared" si="14"/>
        <v>5.4345885773842726</v>
      </c>
      <c r="N24" s="159">
        <f t="shared" si="1"/>
        <v>76.508496353805043</v>
      </c>
      <c r="O24" s="165">
        <f>SUM(O25:O27)</f>
        <v>76.508496353805043</v>
      </c>
      <c r="P24" s="163">
        <f t="shared" si="14"/>
        <v>0</v>
      </c>
      <c r="Q24" s="226">
        <f t="shared" si="14"/>
        <v>84.410687044268826</v>
      </c>
      <c r="R24" s="123"/>
      <c r="T24" s="123"/>
      <c r="U24" s="123"/>
      <c r="V24" s="123"/>
      <c r="W24" s="123"/>
      <c r="X24" s="123"/>
      <c r="Y24" s="123"/>
      <c r="Z24" s="123"/>
      <c r="AA24" s="123"/>
      <c r="AB24" s="123"/>
      <c r="AC24" s="123"/>
      <c r="AD24" s="123"/>
      <c r="AE24" s="123"/>
      <c r="AF24" s="123"/>
      <c r="AG24" s="123"/>
    </row>
    <row r="25" spans="1:33" x14ac:dyDescent="0.25">
      <c r="B25" s="227" t="s">
        <v>278</v>
      </c>
      <c r="C25" s="228" t="s">
        <v>279</v>
      </c>
      <c r="D25" s="229">
        <f t="shared" si="13"/>
        <v>807.32685953968951</v>
      </c>
      <c r="E25" s="230">
        <f t="shared" ref="E25:E30" si="15">SUM(F25:H25)</f>
        <v>251.250073040377</v>
      </c>
      <c r="F25" s="231">
        <f>F29-F30-F31-F35-F38-F39-F59-F60-F91</f>
        <v>63.391468638234088</v>
      </c>
      <c r="G25" s="232">
        <f>G29-G30-G31-G35-G38-G39-G59-G60-G91</f>
        <v>27.088257714285717</v>
      </c>
      <c r="H25" s="233">
        <f>H29-H30-H31-H35-H38-H39-H59-H60-H91</f>
        <v>160.7703466878572</v>
      </c>
      <c r="I25" s="229">
        <f t="shared" ref="I25:I55" si="16">SUM(J25:L25)</f>
        <v>434.77222140862204</v>
      </c>
      <c r="J25" s="231">
        <f t="shared" ref="J25:Q25" si="17">J29-J30-J31-J35-J38-J39-J59-J60-J91</f>
        <v>175.13110003533328</v>
      </c>
      <c r="K25" s="232">
        <f t="shared" si="17"/>
        <v>205.66134242965722</v>
      </c>
      <c r="L25" s="232">
        <f t="shared" si="17"/>
        <v>53.979778943631601</v>
      </c>
      <c r="M25" s="234">
        <f t="shared" si="17"/>
        <v>3.3773231765000005</v>
      </c>
      <c r="N25" s="229">
        <f t="shared" si="1"/>
        <v>55.774637354190503</v>
      </c>
      <c r="O25" s="235">
        <f>O29-O30-O31-O35-O38-O39-O59-O60-O91</f>
        <v>55.774637354190503</v>
      </c>
      <c r="P25" s="233">
        <f t="shared" si="17"/>
        <v>0</v>
      </c>
      <c r="Q25" s="229">
        <f t="shared" si="17"/>
        <v>62.15260456</v>
      </c>
      <c r="R25" s="123"/>
      <c r="T25" s="123"/>
      <c r="U25" s="123"/>
      <c r="V25" s="123"/>
      <c r="W25" s="123"/>
      <c r="X25" s="123"/>
      <c r="Y25" s="123"/>
      <c r="Z25" s="123"/>
      <c r="AA25" s="123"/>
      <c r="AB25" s="123"/>
      <c r="AC25" s="123"/>
      <c r="AD25" s="123"/>
      <c r="AE25" s="123"/>
      <c r="AF25" s="123"/>
      <c r="AG25" s="123"/>
    </row>
    <row r="26" spans="1:33" x14ac:dyDescent="0.25">
      <c r="B26" s="227" t="s">
        <v>280</v>
      </c>
      <c r="C26" s="236" t="s">
        <v>281</v>
      </c>
      <c r="D26" s="237">
        <f t="shared" si="13"/>
        <v>291.15307122711232</v>
      </c>
      <c r="E26" s="238">
        <f t="shared" si="15"/>
        <v>84.602248519830994</v>
      </c>
      <c r="F26" s="239">
        <f>F92-F94-F143</f>
        <v>3.2771082849781976</v>
      </c>
      <c r="G26" s="240">
        <f>G92-G94-G143</f>
        <v>12.84350126159908</v>
      </c>
      <c r="H26" s="241">
        <f>H92-H94-H143</f>
        <v>68.481638973253709</v>
      </c>
      <c r="I26" s="237">
        <f t="shared" si="16"/>
        <v>205.29315677917253</v>
      </c>
      <c r="J26" s="239">
        <f t="shared" ref="J26:Q26" si="18">J92-J94-J143</f>
        <v>139.27362300523225</v>
      </c>
      <c r="K26" s="240">
        <f t="shared" si="18"/>
        <v>41.280506411606403</v>
      </c>
      <c r="L26" s="240">
        <f t="shared" si="18"/>
        <v>24.739027362333868</v>
      </c>
      <c r="M26" s="242">
        <f t="shared" si="18"/>
        <v>0.62664555113284182</v>
      </c>
      <c r="N26" s="237">
        <f t="shared" si="1"/>
        <v>0.59349841852522323</v>
      </c>
      <c r="O26" s="243">
        <f>O92-O94-O143</f>
        <v>0.59349841852522323</v>
      </c>
      <c r="P26" s="241">
        <f t="shared" si="18"/>
        <v>0</v>
      </c>
      <c r="Q26" s="237">
        <f t="shared" si="18"/>
        <v>3.7521958450735499E-2</v>
      </c>
      <c r="R26" s="123"/>
      <c r="T26" s="123"/>
      <c r="U26" s="123"/>
      <c r="V26" s="123"/>
      <c r="W26" s="123"/>
      <c r="X26" s="123"/>
      <c r="Y26" s="123"/>
      <c r="Z26" s="123"/>
      <c r="AA26" s="123"/>
      <c r="AB26" s="123"/>
      <c r="AC26" s="123"/>
      <c r="AD26" s="123"/>
      <c r="AE26" s="123"/>
      <c r="AF26" s="123"/>
      <c r="AG26" s="123"/>
    </row>
    <row r="27" spans="1:33" ht="15.75" thickBot="1" x14ac:dyDescent="0.3">
      <c r="B27" s="227" t="s">
        <v>282</v>
      </c>
      <c r="C27" s="244" t="s">
        <v>283</v>
      </c>
      <c r="D27" s="245">
        <f t="shared" si="13"/>
        <v>392.48737949999997</v>
      </c>
      <c r="E27" s="246">
        <f t="shared" si="15"/>
        <v>120.00018743732622</v>
      </c>
      <c r="F27" s="247">
        <f>F190</f>
        <v>23.820712894881929</v>
      </c>
      <c r="G27" s="248">
        <f>G190</f>
        <v>14.2676356666163</v>
      </c>
      <c r="H27" s="249">
        <f>H190</f>
        <v>81.911838875827982</v>
      </c>
      <c r="I27" s="245">
        <f t="shared" si="16"/>
        <v>228.69565110601494</v>
      </c>
      <c r="J27" s="247">
        <f t="shared" ref="J27:Q27" si="19">J190</f>
        <v>112.3369507192313</v>
      </c>
      <c r="K27" s="248">
        <f t="shared" si="19"/>
        <v>88.232435045887343</v>
      </c>
      <c r="L27" s="248">
        <f t="shared" si="19"/>
        <v>28.1262653408963</v>
      </c>
      <c r="M27" s="250">
        <f t="shared" si="19"/>
        <v>1.4306198497514304</v>
      </c>
      <c r="N27" s="245">
        <f t="shared" si="1"/>
        <v>20.140360581089311</v>
      </c>
      <c r="O27" s="251">
        <f>O190</f>
        <v>20.140360581089311</v>
      </c>
      <c r="P27" s="249">
        <f t="shared" si="19"/>
        <v>0</v>
      </c>
      <c r="Q27" s="245">
        <f t="shared" si="19"/>
        <v>22.220560525818094</v>
      </c>
      <c r="R27" s="123"/>
      <c r="T27" s="123"/>
      <c r="U27" s="123"/>
      <c r="V27" s="123"/>
      <c r="W27" s="123"/>
      <c r="X27" s="123"/>
      <c r="Y27" s="123"/>
      <c r="Z27" s="123"/>
      <c r="AA27" s="123"/>
      <c r="AB27" s="123"/>
      <c r="AC27" s="123"/>
      <c r="AD27" s="123"/>
      <c r="AE27" s="123"/>
      <c r="AF27" s="123"/>
      <c r="AG27" s="123"/>
    </row>
    <row r="28" spans="1:33" ht="16.5" thickTop="1" thickBot="1" x14ac:dyDescent="0.3">
      <c r="B28" s="224" t="s">
        <v>284</v>
      </c>
      <c r="C28" s="225" t="s">
        <v>285</v>
      </c>
      <c r="D28" s="216">
        <f t="shared" si="13"/>
        <v>252.54694000000001</v>
      </c>
      <c r="E28" s="217">
        <f t="shared" si="15"/>
        <v>87.41358000000001</v>
      </c>
      <c r="F28" s="218">
        <f>F30+F31+F35+F38+F39+F59+F60+F91+F94+F143</f>
        <v>67.633385473562697</v>
      </c>
      <c r="G28" s="219">
        <f>G30+G31+G35+G38+G39+G59+G60+G91+G94+G143</f>
        <v>3.9851106138640127</v>
      </c>
      <c r="H28" s="220">
        <f>H30+H31+H35+H38+H39+H59+H60+H91+H94+H143</f>
        <v>15.7950839125733</v>
      </c>
      <c r="I28" s="216">
        <f t="shared" si="16"/>
        <v>165.13335999999998</v>
      </c>
      <c r="J28" s="218">
        <f t="shared" ref="J28:Q28" si="20">J30+J31+J35+J38+J39+J59+J60+J91+J94+J143</f>
        <v>43.601740000000007</v>
      </c>
      <c r="K28" s="219">
        <f t="shared" si="20"/>
        <v>121.53161999999999</v>
      </c>
      <c r="L28" s="219">
        <f t="shared" si="20"/>
        <v>0</v>
      </c>
      <c r="M28" s="221">
        <f t="shared" si="20"/>
        <v>0</v>
      </c>
      <c r="N28" s="216">
        <f t="shared" si="1"/>
        <v>0</v>
      </c>
      <c r="O28" s="222">
        <f>O30+O31+O35+O38+O39+O59+O60+O91+O94+O143</f>
        <v>0</v>
      </c>
      <c r="P28" s="220">
        <f t="shared" si="20"/>
        <v>0</v>
      </c>
      <c r="Q28" s="216">
        <f t="shared" si="20"/>
        <v>0</v>
      </c>
      <c r="R28" s="123"/>
      <c r="T28" s="123"/>
      <c r="U28" s="123"/>
      <c r="V28" s="123"/>
      <c r="W28" s="123"/>
      <c r="X28" s="123"/>
      <c r="Y28" s="123"/>
      <c r="Z28" s="123"/>
      <c r="AA28" s="123"/>
      <c r="AB28" s="123"/>
      <c r="AC28" s="123"/>
      <c r="AD28" s="123"/>
      <c r="AE28" s="123"/>
      <c r="AF28" s="123"/>
      <c r="AG28" s="123"/>
    </row>
    <row r="29" spans="1:33" ht="16.5" thickTop="1" thickBot="1" x14ac:dyDescent="0.3">
      <c r="B29" s="252" t="s">
        <v>103</v>
      </c>
      <c r="C29" s="139" t="s">
        <v>286</v>
      </c>
      <c r="D29" s="252">
        <f t="shared" si="13"/>
        <v>1059.8737995396896</v>
      </c>
      <c r="E29" s="253">
        <f t="shared" si="15"/>
        <v>338.66365304037697</v>
      </c>
      <c r="F29" s="254">
        <f>F30+F31+F34+F37+F40+F43+F45+F51+F52+F58+F65+F68+F83+F84</f>
        <v>131.02485411179677</v>
      </c>
      <c r="G29" s="255">
        <f>G30+G31+G34+G37+G40+G43+G45+G51+G52+G58+G65+G68+G83+G84</f>
        <v>31.07336832814973</v>
      </c>
      <c r="H29" s="256">
        <f>H30+H31+H34+H37+H40+H43+H45+H51+H52+H58+H65+H68+H83+H84</f>
        <v>176.56543060043049</v>
      </c>
      <c r="I29" s="252">
        <f t="shared" si="16"/>
        <v>599.90558140862208</v>
      </c>
      <c r="J29" s="254">
        <f t="shared" ref="J29:Q29" si="21">J30+J31+J34+J37+J40+J43+J45+J51+J52+J58+J65+J68+J83+J84</f>
        <v>218.73284003533328</v>
      </c>
      <c r="K29" s="255">
        <f t="shared" si="21"/>
        <v>327.1929624296572</v>
      </c>
      <c r="L29" s="255">
        <f t="shared" si="21"/>
        <v>53.979778943631601</v>
      </c>
      <c r="M29" s="257">
        <f t="shared" si="21"/>
        <v>3.3773231765000005</v>
      </c>
      <c r="N29" s="252">
        <f t="shared" si="1"/>
        <v>55.774637354190503</v>
      </c>
      <c r="O29" s="258">
        <f>O30+O31+O34+O37+O40+O43+O45+O51+O52+O58+O65+O68+O83+O84</f>
        <v>55.774637354190503</v>
      </c>
      <c r="P29" s="256">
        <f t="shared" si="21"/>
        <v>0</v>
      </c>
      <c r="Q29" s="252">
        <f t="shared" si="21"/>
        <v>62.15260456</v>
      </c>
      <c r="R29" s="123"/>
      <c r="T29" s="123"/>
      <c r="U29" s="123"/>
      <c r="V29" s="123"/>
      <c r="W29" s="123"/>
      <c r="X29" s="123"/>
      <c r="Y29" s="123"/>
      <c r="Z29" s="123"/>
      <c r="AA29" s="123"/>
      <c r="AB29" s="123"/>
      <c r="AC29" s="123"/>
      <c r="AD29" s="123"/>
      <c r="AE29" s="123"/>
      <c r="AF29" s="123"/>
      <c r="AG29" s="123"/>
    </row>
    <row r="30" spans="1:33" ht="16.5" thickTop="1" thickBot="1" x14ac:dyDescent="0.3">
      <c r="B30" s="148" t="s">
        <v>105</v>
      </c>
      <c r="C30" s="149" t="s">
        <v>254</v>
      </c>
      <c r="D30" s="150">
        <f t="shared" si="13"/>
        <v>0</v>
      </c>
      <c r="E30" s="151">
        <f t="shared" si="15"/>
        <v>0</v>
      </c>
      <c r="F30" s="259">
        <v>0</v>
      </c>
      <c r="G30" s="260">
        <v>0</v>
      </c>
      <c r="H30" s="261">
        <v>0</v>
      </c>
      <c r="I30" s="159">
        <f>SUM(J30:L30)</f>
        <v>0</v>
      </c>
      <c r="J30" s="152">
        <v>0</v>
      </c>
      <c r="K30" s="153">
        <v>0</v>
      </c>
      <c r="L30" s="153">
        <v>0</v>
      </c>
      <c r="M30" s="155">
        <v>0</v>
      </c>
      <c r="N30" s="150">
        <f t="shared" si="1"/>
        <v>0</v>
      </c>
      <c r="O30" s="156">
        <v>0</v>
      </c>
      <c r="P30" s="261">
        <v>0</v>
      </c>
      <c r="Q30" s="262">
        <v>0</v>
      </c>
      <c r="R30" s="123"/>
      <c r="T30" s="123"/>
      <c r="U30" s="123"/>
      <c r="V30" s="123"/>
      <c r="W30" s="123"/>
      <c r="X30" s="123"/>
      <c r="Y30" s="123"/>
      <c r="Z30" s="123"/>
      <c r="AA30" s="123"/>
      <c r="AB30" s="123"/>
      <c r="AC30" s="123"/>
      <c r="AD30" s="123"/>
      <c r="AE30" s="123"/>
      <c r="AF30" s="123"/>
      <c r="AG30" s="123"/>
    </row>
    <row r="31" spans="1:33" x14ac:dyDescent="0.25">
      <c r="B31" s="263" t="s">
        <v>114</v>
      </c>
      <c r="C31" s="264" t="s">
        <v>287</v>
      </c>
      <c r="D31" s="159">
        <f t="shared" si="13"/>
        <v>0</v>
      </c>
      <c r="E31" s="160">
        <f>SUM(E32:E33)</f>
        <v>0</v>
      </c>
      <c r="F31" s="161">
        <f>SUM(F32:F33)</f>
        <v>0</v>
      </c>
      <c r="G31" s="162">
        <f>SUM(G32:G33)</f>
        <v>0</v>
      </c>
      <c r="H31" s="163">
        <f>SUM(H32:H33)</f>
        <v>0</v>
      </c>
      <c r="I31" s="159">
        <f t="shared" si="16"/>
        <v>0</v>
      </c>
      <c r="J31" s="161">
        <f>SUM(J32:J33)</f>
        <v>0</v>
      </c>
      <c r="K31" s="162">
        <f>SUM(K32:K33)</f>
        <v>0</v>
      </c>
      <c r="L31" s="162">
        <f>SUM(L32:L33)</f>
        <v>0</v>
      </c>
      <c r="M31" s="164">
        <f>SUM(M32:M33)</f>
        <v>0</v>
      </c>
      <c r="N31" s="159">
        <f t="shared" si="1"/>
        <v>0</v>
      </c>
      <c r="O31" s="165">
        <f>SUM(O32:O33)</f>
        <v>0</v>
      </c>
      <c r="P31" s="163">
        <f>+SUM(P32:P33)</f>
        <v>0</v>
      </c>
      <c r="Q31" s="159">
        <f>+SUM(Q32:Q33)</f>
        <v>0</v>
      </c>
      <c r="R31" s="123"/>
      <c r="T31" s="123"/>
      <c r="U31" s="123"/>
      <c r="V31" s="123"/>
      <c r="W31" s="123"/>
      <c r="X31" s="123"/>
      <c r="Y31" s="123"/>
      <c r="Z31" s="123"/>
      <c r="AA31" s="123"/>
      <c r="AB31" s="123"/>
      <c r="AC31" s="123"/>
      <c r="AD31" s="123"/>
      <c r="AE31" s="123"/>
      <c r="AF31" s="123"/>
      <c r="AG31" s="123"/>
    </row>
    <row r="32" spans="1:33" x14ac:dyDescent="0.25">
      <c r="B32" s="176" t="s">
        <v>116</v>
      </c>
      <c r="C32" s="177" t="s">
        <v>255</v>
      </c>
      <c r="D32" s="229">
        <f>I32+M32+P32+Q32</f>
        <v>0</v>
      </c>
      <c r="E32" s="230">
        <f>+SUM(F32:H32)</f>
        <v>0</v>
      </c>
      <c r="F32" s="231">
        <v>0</v>
      </c>
      <c r="G32" s="232">
        <v>0</v>
      </c>
      <c r="H32" s="233">
        <v>0</v>
      </c>
      <c r="I32" s="229">
        <f t="shared" si="16"/>
        <v>0</v>
      </c>
      <c r="J32" s="265">
        <v>0</v>
      </c>
      <c r="K32" s="266">
        <v>0</v>
      </c>
      <c r="L32" s="232">
        <v>0</v>
      </c>
      <c r="M32" s="267">
        <v>0</v>
      </c>
      <c r="N32" s="229">
        <f t="shared" si="1"/>
        <v>0</v>
      </c>
      <c r="O32" s="235">
        <v>0</v>
      </c>
      <c r="P32" s="268">
        <v>0</v>
      </c>
      <c r="Q32" s="269">
        <v>0</v>
      </c>
      <c r="R32" s="123"/>
      <c r="T32" s="123"/>
      <c r="U32" s="123"/>
      <c r="V32" s="123"/>
      <c r="W32" s="123"/>
      <c r="X32" s="123"/>
      <c r="Y32" s="123"/>
      <c r="Z32" s="123"/>
      <c r="AA32" s="123"/>
      <c r="AB32" s="123"/>
      <c r="AC32" s="123"/>
      <c r="AD32" s="123"/>
      <c r="AE32" s="123"/>
      <c r="AF32" s="123"/>
      <c r="AG32" s="123"/>
    </row>
    <row r="33" spans="2:33" ht="15.75" thickBot="1" x14ac:dyDescent="0.3">
      <c r="B33" s="176" t="s">
        <v>118</v>
      </c>
      <c r="C33" s="177" t="s">
        <v>288</v>
      </c>
      <c r="D33" s="229">
        <f>I33+M33+P33+Q33</f>
        <v>0</v>
      </c>
      <c r="E33" s="230">
        <f>+SUM(F33:H33)</f>
        <v>0</v>
      </c>
      <c r="F33" s="231">
        <v>0</v>
      </c>
      <c r="G33" s="232">
        <v>0</v>
      </c>
      <c r="H33" s="233">
        <v>0</v>
      </c>
      <c r="I33" s="229">
        <f t="shared" si="16"/>
        <v>0</v>
      </c>
      <c r="J33" s="231">
        <v>0</v>
      </c>
      <c r="K33" s="232">
        <v>0</v>
      </c>
      <c r="L33" s="266">
        <v>0</v>
      </c>
      <c r="M33" s="234">
        <v>0</v>
      </c>
      <c r="N33" s="229">
        <f t="shared" si="1"/>
        <v>0</v>
      </c>
      <c r="O33" s="235">
        <v>0</v>
      </c>
      <c r="P33" s="233">
        <v>0</v>
      </c>
      <c r="Q33" s="229">
        <v>0</v>
      </c>
      <c r="R33" s="123"/>
      <c r="T33" s="123"/>
      <c r="U33" s="123"/>
      <c r="V33" s="123"/>
      <c r="W33" s="123"/>
      <c r="X33" s="123"/>
      <c r="Y33" s="123"/>
      <c r="Z33" s="123"/>
      <c r="AA33" s="123"/>
      <c r="AB33" s="123"/>
      <c r="AC33" s="123"/>
      <c r="AD33" s="123"/>
      <c r="AE33" s="123"/>
      <c r="AF33" s="123"/>
      <c r="AG33" s="123"/>
    </row>
    <row r="34" spans="2:33" x14ac:dyDescent="0.25">
      <c r="B34" s="263" t="s">
        <v>289</v>
      </c>
      <c r="C34" s="264" t="s">
        <v>290</v>
      </c>
      <c r="D34" s="159">
        <f t="shared" ref="D34:D91" si="22">O34+E34+I34+M34+P34+Q34</f>
        <v>175.94294000000002</v>
      </c>
      <c r="E34" s="160">
        <f>E35+E36</f>
        <v>46.106580000000001</v>
      </c>
      <c r="F34" s="161">
        <f>F35+F36</f>
        <v>26.326385473562688</v>
      </c>
      <c r="G34" s="162">
        <f>G35+G36</f>
        <v>3.9851106138640127</v>
      </c>
      <c r="H34" s="163">
        <f>H35+H36</f>
        <v>15.7950839125733</v>
      </c>
      <c r="I34" s="159">
        <f t="shared" si="16"/>
        <v>129.83636000000001</v>
      </c>
      <c r="J34" s="161">
        <f t="shared" ref="J34:Q34" si="23">SUM(J35:J36)</f>
        <v>43.601740000000007</v>
      </c>
      <c r="K34" s="162">
        <f t="shared" si="23"/>
        <v>86.234619999999993</v>
      </c>
      <c r="L34" s="162">
        <f t="shared" si="23"/>
        <v>0</v>
      </c>
      <c r="M34" s="164">
        <f t="shared" si="23"/>
        <v>0</v>
      </c>
      <c r="N34" s="159">
        <f t="shared" si="1"/>
        <v>0</v>
      </c>
      <c r="O34" s="165">
        <f>O35+O36</f>
        <v>0</v>
      </c>
      <c r="P34" s="163">
        <f t="shared" si="23"/>
        <v>0</v>
      </c>
      <c r="Q34" s="159">
        <f t="shared" si="23"/>
        <v>0</v>
      </c>
      <c r="R34" s="123"/>
      <c r="T34" s="123"/>
      <c r="U34" s="123"/>
      <c r="V34" s="123"/>
      <c r="W34" s="123"/>
      <c r="X34" s="123"/>
      <c r="Y34" s="123"/>
      <c r="Z34" s="123"/>
      <c r="AA34" s="123"/>
      <c r="AB34" s="123"/>
      <c r="AC34" s="123"/>
      <c r="AD34" s="123"/>
      <c r="AE34" s="123"/>
      <c r="AF34" s="123"/>
      <c r="AG34" s="123"/>
    </row>
    <row r="35" spans="2:33" ht="25.5" x14ac:dyDescent="0.25">
      <c r="B35" s="176" t="s">
        <v>291</v>
      </c>
      <c r="C35" s="177" t="s">
        <v>257</v>
      </c>
      <c r="D35" s="229">
        <f t="shared" si="22"/>
        <v>175.94294000000002</v>
      </c>
      <c r="E35" s="230">
        <f t="shared" ref="E35:E99" si="24">SUM(F35:H35)</f>
        <v>46.106580000000001</v>
      </c>
      <c r="F35" s="265">
        <v>26.326385473562688</v>
      </c>
      <c r="G35" s="266">
        <v>3.9851106138640127</v>
      </c>
      <c r="H35" s="268">
        <v>15.7950839125733</v>
      </c>
      <c r="I35" s="229">
        <f t="shared" si="16"/>
        <v>129.83636000000001</v>
      </c>
      <c r="J35" s="265">
        <v>43.601740000000007</v>
      </c>
      <c r="K35" s="266">
        <v>86.234619999999993</v>
      </c>
      <c r="L35" s="266">
        <v>0</v>
      </c>
      <c r="M35" s="270">
        <v>0</v>
      </c>
      <c r="N35" s="229">
        <f t="shared" si="1"/>
        <v>0</v>
      </c>
      <c r="O35" s="235">
        <v>0</v>
      </c>
      <c r="P35" s="271">
        <v>0</v>
      </c>
      <c r="Q35" s="269">
        <v>0</v>
      </c>
      <c r="R35" s="123"/>
      <c r="T35" s="123"/>
      <c r="U35" s="123"/>
      <c r="V35" s="123"/>
      <c r="W35" s="123"/>
      <c r="X35" s="123"/>
      <c r="Y35" s="123"/>
      <c r="Z35" s="123"/>
      <c r="AA35" s="123"/>
      <c r="AB35" s="123"/>
      <c r="AC35" s="123"/>
      <c r="AD35" s="123"/>
      <c r="AE35" s="123"/>
      <c r="AF35" s="123"/>
      <c r="AG35" s="123"/>
    </row>
    <row r="36" spans="2:33" ht="15.75" thickBot="1" x14ac:dyDescent="0.3">
      <c r="B36" s="176" t="s">
        <v>292</v>
      </c>
      <c r="C36" s="186" t="s">
        <v>293</v>
      </c>
      <c r="D36" s="229">
        <f t="shared" si="22"/>
        <v>0</v>
      </c>
      <c r="E36" s="230">
        <f t="shared" si="24"/>
        <v>0</v>
      </c>
      <c r="F36" s="265">
        <v>0</v>
      </c>
      <c r="G36" s="271">
        <v>0</v>
      </c>
      <c r="H36" s="272">
        <v>0</v>
      </c>
      <c r="I36" s="229">
        <f t="shared" si="16"/>
        <v>0</v>
      </c>
      <c r="J36" s="273">
        <v>0</v>
      </c>
      <c r="K36" s="271">
        <v>0</v>
      </c>
      <c r="L36" s="271">
        <v>0</v>
      </c>
      <c r="M36" s="267">
        <v>0</v>
      </c>
      <c r="N36" s="229">
        <f t="shared" si="1"/>
        <v>0</v>
      </c>
      <c r="O36" s="274">
        <v>0</v>
      </c>
      <c r="P36" s="268">
        <v>0</v>
      </c>
      <c r="Q36" s="269">
        <v>0</v>
      </c>
      <c r="R36" s="123"/>
      <c r="T36" s="123"/>
      <c r="U36" s="123"/>
      <c r="V36" s="123"/>
      <c r="W36" s="123"/>
      <c r="X36" s="123"/>
      <c r="Y36" s="123"/>
      <c r="Z36" s="123"/>
      <c r="AA36" s="123"/>
      <c r="AB36" s="123"/>
      <c r="AC36" s="123"/>
      <c r="AD36" s="123"/>
      <c r="AE36" s="123"/>
      <c r="AF36" s="123"/>
      <c r="AG36" s="123"/>
    </row>
    <row r="37" spans="2:33" x14ac:dyDescent="0.25">
      <c r="B37" s="263" t="s">
        <v>294</v>
      </c>
      <c r="C37" s="264" t="s">
        <v>259</v>
      </c>
      <c r="D37" s="159">
        <f t="shared" si="22"/>
        <v>16.829999999999998</v>
      </c>
      <c r="E37" s="160">
        <f t="shared" si="24"/>
        <v>0</v>
      </c>
      <c r="F37" s="161">
        <f>F38</f>
        <v>0</v>
      </c>
      <c r="G37" s="162">
        <f>G38</f>
        <v>0</v>
      </c>
      <c r="H37" s="163">
        <f>H38</f>
        <v>0</v>
      </c>
      <c r="I37" s="159">
        <f t="shared" si="16"/>
        <v>16.829999999999998</v>
      </c>
      <c r="J37" s="161">
        <f t="shared" ref="J37:Q37" si="25">SUM(J38:J39)</f>
        <v>0</v>
      </c>
      <c r="K37" s="162">
        <f t="shared" si="25"/>
        <v>16.829999999999998</v>
      </c>
      <c r="L37" s="162">
        <f t="shared" si="25"/>
        <v>0</v>
      </c>
      <c r="M37" s="164">
        <f t="shared" si="25"/>
        <v>0</v>
      </c>
      <c r="N37" s="159">
        <f t="shared" si="1"/>
        <v>0</v>
      </c>
      <c r="O37" s="165">
        <f>O38+O39</f>
        <v>0</v>
      </c>
      <c r="P37" s="163">
        <f t="shared" si="25"/>
        <v>0</v>
      </c>
      <c r="Q37" s="159">
        <f t="shared" si="25"/>
        <v>0</v>
      </c>
      <c r="R37" s="123"/>
      <c r="T37" s="123"/>
      <c r="U37" s="123"/>
      <c r="V37" s="123"/>
      <c r="W37" s="123"/>
      <c r="X37" s="123"/>
      <c r="Y37" s="123"/>
      <c r="Z37" s="123"/>
      <c r="AA37" s="123"/>
      <c r="AB37" s="123"/>
      <c r="AC37" s="123"/>
      <c r="AD37" s="123"/>
      <c r="AE37" s="123"/>
      <c r="AF37" s="123"/>
      <c r="AG37" s="123"/>
    </row>
    <row r="38" spans="2:33" x14ac:dyDescent="0.25">
      <c r="B38" s="176" t="s">
        <v>295</v>
      </c>
      <c r="C38" s="177" t="s">
        <v>296</v>
      </c>
      <c r="D38" s="229">
        <f t="shared" si="22"/>
        <v>16.829999999999998</v>
      </c>
      <c r="E38" s="230">
        <f t="shared" si="24"/>
        <v>0</v>
      </c>
      <c r="F38" s="231">
        <v>0</v>
      </c>
      <c r="G38" s="271">
        <v>0</v>
      </c>
      <c r="H38" s="233">
        <v>0</v>
      </c>
      <c r="I38" s="229">
        <f t="shared" si="16"/>
        <v>16.829999999999998</v>
      </c>
      <c r="J38" s="231">
        <v>0</v>
      </c>
      <c r="K38" s="271">
        <v>16.829999999999998</v>
      </c>
      <c r="L38" s="271">
        <v>0</v>
      </c>
      <c r="M38" s="275">
        <v>0</v>
      </c>
      <c r="N38" s="229">
        <f t="shared" si="1"/>
        <v>0</v>
      </c>
      <c r="O38" s="235">
        <v>0</v>
      </c>
      <c r="P38" s="268">
        <v>0</v>
      </c>
      <c r="Q38" s="269">
        <v>0</v>
      </c>
      <c r="R38" s="123"/>
      <c r="T38" s="123"/>
      <c r="U38" s="123"/>
      <c r="V38" s="123"/>
      <c r="W38" s="123"/>
      <c r="X38" s="123"/>
      <c r="Y38" s="123"/>
      <c r="Z38" s="123"/>
      <c r="AA38" s="123"/>
      <c r="AB38" s="123"/>
      <c r="AC38" s="123"/>
      <c r="AD38" s="123"/>
      <c r="AE38" s="123"/>
      <c r="AF38" s="123"/>
      <c r="AG38" s="123"/>
    </row>
    <row r="39" spans="2:33" ht="15.75" thickBot="1" x14ac:dyDescent="0.3">
      <c r="B39" s="176" t="s">
        <v>297</v>
      </c>
      <c r="C39" s="177" t="s">
        <v>298</v>
      </c>
      <c r="D39" s="229">
        <f t="shared" si="22"/>
        <v>0</v>
      </c>
      <c r="E39" s="230">
        <f t="shared" si="24"/>
        <v>0</v>
      </c>
      <c r="F39" s="231">
        <v>0</v>
      </c>
      <c r="G39" s="232">
        <v>0</v>
      </c>
      <c r="H39" s="233">
        <v>0</v>
      </c>
      <c r="I39" s="229">
        <f t="shared" si="16"/>
        <v>0</v>
      </c>
      <c r="J39" s="231">
        <v>0</v>
      </c>
      <c r="K39" s="232">
        <v>0</v>
      </c>
      <c r="L39" s="271">
        <v>0</v>
      </c>
      <c r="M39" s="275">
        <v>0</v>
      </c>
      <c r="N39" s="229">
        <f t="shared" si="1"/>
        <v>0</v>
      </c>
      <c r="O39" s="235">
        <v>0</v>
      </c>
      <c r="P39" s="268">
        <v>0</v>
      </c>
      <c r="Q39" s="269">
        <v>0</v>
      </c>
      <c r="R39" s="123"/>
      <c r="T39" s="123"/>
      <c r="U39" s="123"/>
      <c r="V39" s="123"/>
      <c r="W39" s="123"/>
      <c r="X39" s="123"/>
      <c r="Y39" s="123"/>
      <c r="Z39" s="123"/>
      <c r="AA39" s="123"/>
      <c r="AB39" s="123"/>
      <c r="AC39" s="123"/>
      <c r="AD39" s="123"/>
      <c r="AE39" s="123"/>
      <c r="AF39" s="123"/>
      <c r="AG39" s="123"/>
    </row>
    <row r="40" spans="2:33" x14ac:dyDescent="0.25">
      <c r="B40" s="263" t="s">
        <v>299</v>
      </c>
      <c r="C40" s="264" t="s">
        <v>300</v>
      </c>
      <c r="D40" s="159">
        <f t="shared" si="22"/>
        <v>48.915960000000005</v>
      </c>
      <c r="E40" s="160">
        <f t="shared" si="24"/>
        <v>7.6230800000000007</v>
      </c>
      <c r="F40" s="161">
        <f>SUM(F41:F42)</f>
        <v>0.8158200000000001</v>
      </c>
      <c r="G40" s="162">
        <f>SUM(G41:G42)</f>
        <v>0</v>
      </c>
      <c r="H40" s="163">
        <f>SUM(H41:H42)</f>
        <v>6.8072600000000003</v>
      </c>
      <c r="I40" s="159">
        <f t="shared" si="16"/>
        <v>40.874420000000001</v>
      </c>
      <c r="J40" s="161">
        <f t="shared" ref="J40:Q40" si="26">SUM(J41:J42)</f>
        <v>22.26173</v>
      </c>
      <c r="K40" s="162">
        <f t="shared" si="26"/>
        <v>2.78931</v>
      </c>
      <c r="L40" s="162">
        <f t="shared" si="26"/>
        <v>15.82338</v>
      </c>
      <c r="M40" s="164">
        <f t="shared" si="26"/>
        <v>9.7900000000000001E-2</v>
      </c>
      <c r="N40" s="159">
        <f t="shared" si="1"/>
        <v>0</v>
      </c>
      <c r="O40" s="165">
        <f>SUM(O41:O42)</f>
        <v>0</v>
      </c>
      <c r="P40" s="163">
        <f t="shared" si="26"/>
        <v>0</v>
      </c>
      <c r="Q40" s="159">
        <f t="shared" si="26"/>
        <v>0.32056000000000001</v>
      </c>
      <c r="R40" s="123"/>
      <c r="T40" s="123"/>
      <c r="U40" s="123"/>
      <c r="V40" s="123"/>
      <c r="W40" s="123"/>
      <c r="X40" s="123"/>
      <c r="Y40" s="123"/>
      <c r="Z40" s="123"/>
      <c r="AA40" s="123"/>
      <c r="AB40" s="123"/>
      <c r="AC40" s="123"/>
      <c r="AD40" s="123"/>
      <c r="AE40" s="123"/>
      <c r="AF40" s="123"/>
      <c r="AG40" s="123"/>
    </row>
    <row r="41" spans="2:33" ht="25.5" x14ac:dyDescent="0.25">
      <c r="B41" s="176" t="s">
        <v>301</v>
      </c>
      <c r="C41" s="177" t="s">
        <v>302</v>
      </c>
      <c r="D41" s="229">
        <f t="shared" si="22"/>
        <v>48.915960000000005</v>
      </c>
      <c r="E41" s="230">
        <f t="shared" si="24"/>
        <v>7.6230800000000007</v>
      </c>
      <c r="F41" s="265">
        <v>0.8158200000000001</v>
      </c>
      <c r="G41" s="266">
        <v>0</v>
      </c>
      <c r="H41" s="268">
        <v>6.8072600000000003</v>
      </c>
      <c r="I41" s="229">
        <f t="shared" si="16"/>
        <v>40.874420000000001</v>
      </c>
      <c r="J41" s="265">
        <v>22.26173</v>
      </c>
      <c r="K41" s="266">
        <v>2.78931</v>
      </c>
      <c r="L41" s="266">
        <v>15.82338</v>
      </c>
      <c r="M41" s="267">
        <v>9.7900000000000001E-2</v>
      </c>
      <c r="N41" s="229">
        <f t="shared" si="1"/>
        <v>0</v>
      </c>
      <c r="O41" s="274">
        <v>0</v>
      </c>
      <c r="P41" s="268">
        <v>0</v>
      </c>
      <c r="Q41" s="269">
        <v>0.32056000000000001</v>
      </c>
      <c r="R41" s="123"/>
      <c r="T41" s="123"/>
      <c r="U41" s="123"/>
      <c r="V41" s="123"/>
      <c r="W41" s="123"/>
      <c r="X41" s="123"/>
      <c r="Y41" s="123"/>
      <c r="Z41" s="123"/>
      <c r="AA41" s="123"/>
      <c r="AB41" s="123"/>
      <c r="AC41" s="123"/>
      <c r="AD41" s="123"/>
      <c r="AE41" s="123"/>
      <c r="AF41" s="123"/>
      <c r="AG41" s="123"/>
    </row>
    <row r="42" spans="2:33" ht="15.75" thickBot="1" x14ac:dyDescent="0.3">
      <c r="B42" s="176" t="s">
        <v>303</v>
      </c>
      <c r="C42" s="177" t="s">
        <v>304</v>
      </c>
      <c r="D42" s="229">
        <f t="shared" si="22"/>
        <v>0</v>
      </c>
      <c r="E42" s="230">
        <f t="shared" si="24"/>
        <v>0</v>
      </c>
      <c r="F42" s="265">
        <v>0</v>
      </c>
      <c r="G42" s="266">
        <v>0</v>
      </c>
      <c r="H42" s="268">
        <v>0</v>
      </c>
      <c r="I42" s="229">
        <f t="shared" si="16"/>
        <v>0</v>
      </c>
      <c r="J42" s="265">
        <v>0</v>
      </c>
      <c r="K42" s="266">
        <v>0</v>
      </c>
      <c r="L42" s="266">
        <v>0</v>
      </c>
      <c r="M42" s="267">
        <v>0</v>
      </c>
      <c r="N42" s="229">
        <f t="shared" si="1"/>
        <v>0</v>
      </c>
      <c r="O42" s="274">
        <v>0</v>
      </c>
      <c r="P42" s="268">
        <v>0</v>
      </c>
      <c r="Q42" s="269">
        <v>0</v>
      </c>
      <c r="R42" s="123"/>
      <c r="T42" s="123"/>
      <c r="U42" s="123"/>
      <c r="V42" s="123"/>
      <c r="W42" s="123"/>
      <c r="X42" s="123"/>
      <c r="Y42" s="123"/>
      <c r="Z42" s="123"/>
      <c r="AA42" s="123"/>
      <c r="AB42" s="123"/>
      <c r="AC42" s="123"/>
      <c r="AD42" s="123"/>
      <c r="AE42" s="123"/>
      <c r="AF42" s="123"/>
      <c r="AG42" s="123"/>
    </row>
    <row r="43" spans="2:33" x14ac:dyDescent="0.25">
      <c r="B43" s="263" t="s">
        <v>305</v>
      </c>
      <c r="C43" s="264" t="s">
        <v>306</v>
      </c>
      <c r="D43" s="159">
        <f t="shared" si="22"/>
        <v>0</v>
      </c>
      <c r="E43" s="160">
        <f t="shared" si="24"/>
        <v>0</v>
      </c>
      <c r="F43" s="161">
        <f>F44</f>
        <v>0</v>
      </c>
      <c r="G43" s="162">
        <f t="shared" ref="G43:Q43" si="27">G44</f>
        <v>0</v>
      </c>
      <c r="H43" s="163">
        <f t="shared" si="27"/>
        <v>0</v>
      </c>
      <c r="I43" s="159">
        <f t="shared" si="16"/>
        <v>0</v>
      </c>
      <c r="J43" s="161">
        <f t="shared" si="27"/>
        <v>0</v>
      </c>
      <c r="K43" s="162">
        <f t="shared" si="27"/>
        <v>0</v>
      </c>
      <c r="L43" s="162">
        <f t="shared" si="27"/>
        <v>0</v>
      </c>
      <c r="M43" s="164">
        <f t="shared" si="27"/>
        <v>0</v>
      </c>
      <c r="N43" s="159">
        <f t="shared" si="1"/>
        <v>0</v>
      </c>
      <c r="O43" s="165">
        <f>O44</f>
        <v>0</v>
      </c>
      <c r="P43" s="163">
        <f t="shared" si="27"/>
        <v>0</v>
      </c>
      <c r="Q43" s="159">
        <f t="shared" si="27"/>
        <v>0</v>
      </c>
      <c r="R43" s="123"/>
      <c r="T43" s="123"/>
      <c r="U43" s="123"/>
      <c r="V43" s="123"/>
      <c r="W43" s="123"/>
      <c r="X43" s="123"/>
      <c r="Y43" s="123"/>
      <c r="Z43" s="123"/>
      <c r="AA43" s="123"/>
      <c r="AB43" s="123"/>
      <c r="AC43" s="123"/>
      <c r="AD43" s="123"/>
      <c r="AE43" s="123"/>
      <c r="AF43" s="123"/>
      <c r="AG43" s="123"/>
    </row>
    <row r="44" spans="2:33" ht="15.75" thickBot="1" x14ac:dyDescent="0.3">
      <c r="B44" s="176" t="s">
        <v>307</v>
      </c>
      <c r="C44" s="177" t="s">
        <v>308</v>
      </c>
      <c r="D44" s="229">
        <f t="shared" si="22"/>
        <v>0</v>
      </c>
      <c r="E44" s="230">
        <f t="shared" si="24"/>
        <v>0</v>
      </c>
      <c r="F44" s="265">
        <v>0</v>
      </c>
      <c r="G44" s="266">
        <v>0</v>
      </c>
      <c r="H44" s="268">
        <v>0</v>
      </c>
      <c r="I44" s="229">
        <f t="shared" si="16"/>
        <v>0</v>
      </c>
      <c r="J44" s="265">
        <v>0</v>
      </c>
      <c r="K44" s="266">
        <v>0</v>
      </c>
      <c r="L44" s="266">
        <v>0</v>
      </c>
      <c r="M44" s="267">
        <v>0</v>
      </c>
      <c r="N44" s="229">
        <f t="shared" si="1"/>
        <v>0</v>
      </c>
      <c r="O44" s="274">
        <v>0</v>
      </c>
      <c r="P44" s="268">
        <v>0</v>
      </c>
      <c r="Q44" s="269">
        <v>0</v>
      </c>
      <c r="R44" s="123"/>
      <c r="T44" s="123"/>
      <c r="U44" s="123"/>
      <c r="V44" s="123"/>
      <c r="W44" s="123"/>
      <c r="X44" s="123"/>
      <c r="Y44" s="123"/>
      <c r="Z44" s="123"/>
      <c r="AA44" s="123"/>
      <c r="AB44" s="123"/>
      <c r="AC44" s="123"/>
      <c r="AD44" s="123"/>
      <c r="AE44" s="123"/>
      <c r="AF44" s="123"/>
      <c r="AG44" s="123"/>
    </row>
    <row r="45" spans="2:33" x14ac:dyDescent="0.25">
      <c r="B45" s="263" t="s">
        <v>309</v>
      </c>
      <c r="C45" s="264" t="s">
        <v>310</v>
      </c>
      <c r="D45" s="159">
        <f t="shared" si="22"/>
        <v>112.59180000000001</v>
      </c>
      <c r="E45" s="160">
        <f>SUM(F45:H45)</f>
        <v>61.341000000000001</v>
      </c>
      <c r="F45" s="161">
        <f>SUM(F46:F50)</f>
        <v>10.448790000000001</v>
      </c>
      <c r="G45" s="162">
        <f>SUM(G46:G50)</f>
        <v>0</v>
      </c>
      <c r="H45" s="163">
        <f>SUM(H46:H50)</f>
        <v>50.892209999999999</v>
      </c>
      <c r="I45" s="159">
        <f t="shared" si="16"/>
        <v>25.803799999999999</v>
      </c>
      <c r="J45" s="161">
        <f t="shared" ref="J45:Q45" si="28">SUM(J46:J50)</f>
        <v>13.972470000000001</v>
      </c>
      <c r="K45" s="162">
        <f t="shared" si="28"/>
        <v>5.7547099999999975</v>
      </c>
      <c r="L45" s="162">
        <f t="shared" si="28"/>
        <v>6.076620000000001</v>
      </c>
      <c r="M45" s="164">
        <f t="shared" si="28"/>
        <v>0.23788000000000001</v>
      </c>
      <c r="N45" s="159">
        <f t="shared" si="1"/>
        <v>0</v>
      </c>
      <c r="O45" s="165">
        <f>SUM(O46:O50)</f>
        <v>0</v>
      </c>
      <c r="P45" s="163">
        <f t="shared" si="28"/>
        <v>0</v>
      </c>
      <c r="Q45" s="159">
        <f t="shared" si="28"/>
        <v>25.209119999999999</v>
      </c>
      <c r="R45" s="123"/>
      <c r="T45" s="123"/>
      <c r="U45" s="123"/>
      <c r="V45" s="123"/>
      <c r="W45" s="123"/>
      <c r="X45" s="123"/>
      <c r="Y45" s="123"/>
      <c r="Z45" s="123"/>
      <c r="AA45" s="123"/>
      <c r="AB45" s="123"/>
      <c r="AC45" s="123"/>
      <c r="AD45" s="123"/>
      <c r="AE45" s="123"/>
      <c r="AF45" s="123"/>
      <c r="AG45" s="123"/>
    </row>
    <row r="46" spans="2:33" x14ac:dyDescent="0.25">
      <c r="B46" s="176" t="s">
        <v>311</v>
      </c>
      <c r="C46" s="177" t="s">
        <v>263</v>
      </c>
      <c r="D46" s="229">
        <f t="shared" si="22"/>
        <v>85.498770000000007</v>
      </c>
      <c r="E46" s="230">
        <f t="shared" si="24"/>
        <v>51.440089999999998</v>
      </c>
      <c r="F46" s="265">
        <v>8.6586499999999997</v>
      </c>
      <c r="G46" s="266">
        <v>0</v>
      </c>
      <c r="H46" s="268">
        <v>42.781439999999996</v>
      </c>
      <c r="I46" s="229">
        <f t="shared" si="16"/>
        <v>17.505680000000002</v>
      </c>
      <c r="J46" s="265">
        <v>10.906070000000001</v>
      </c>
      <c r="K46" s="266">
        <v>5.1498299999999979</v>
      </c>
      <c r="L46" s="266">
        <v>1.4497800000000003</v>
      </c>
      <c r="M46" s="267">
        <v>0.23788000000000001</v>
      </c>
      <c r="N46" s="229">
        <f t="shared" si="1"/>
        <v>0</v>
      </c>
      <c r="O46" s="274">
        <v>0</v>
      </c>
      <c r="P46" s="268">
        <v>0</v>
      </c>
      <c r="Q46" s="269">
        <v>16.31512</v>
      </c>
      <c r="R46" s="123"/>
      <c r="T46" s="123"/>
      <c r="U46" s="123"/>
      <c r="V46" s="123"/>
      <c r="W46" s="123"/>
      <c r="X46" s="123"/>
      <c r="Y46" s="123"/>
      <c r="Z46" s="123"/>
      <c r="AA46" s="123"/>
      <c r="AB46" s="123"/>
      <c r="AC46" s="123"/>
      <c r="AD46" s="123"/>
      <c r="AE46" s="123"/>
      <c r="AF46" s="123"/>
      <c r="AG46" s="123"/>
    </row>
    <row r="47" spans="2:33" x14ac:dyDescent="0.25">
      <c r="B47" s="176" t="s">
        <v>312</v>
      </c>
      <c r="C47" s="177" t="s">
        <v>267</v>
      </c>
      <c r="D47" s="229">
        <f t="shared" si="22"/>
        <v>9.6578800000000005</v>
      </c>
      <c r="E47" s="230">
        <f t="shared" si="24"/>
        <v>0.72</v>
      </c>
      <c r="F47" s="265">
        <v>0.32</v>
      </c>
      <c r="G47" s="266">
        <v>0</v>
      </c>
      <c r="H47" s="268">
        <v>0.4</v>
      </c>
      <c r="I47" s="229">
        <f t="shared" si="16"/>
        <v>4.3879999999999995E-2</v>
      </c>
      <c r="J47" s="265">
        <v>0</v>
      </c>
      <c r="K47" s="266">
        <v>4.3879999999999995E-2</v>
      </c>
      <c r="L47" s="266">
        <v>0</v>
      </c>
      <c r="M47" s="267">
        <v>0</v>
      </c>
      <c r="N47" s="229">
        <f t="shared" si="1"/>
        <v>0</v>
      </c>
      <c r="O47" s="274">
        <v>0</v>
      </c>
      <c r="P47" s="268">
        <v>0</v>
      </c>
      <c r="Q47" s="269">
        <v>8.8940000000000001</v>
      </c>
      <c r="R47" s="123"/>
      <c r="T47" s="123"/>
      <c r="U47" s="123"/>
      <c r="V47" s="123"/>
      <c r="W47" s="123"/>
      <c r="X47" s="123"/>
      <c r="Y47" s="123"/>
      <c r="Z47" s="123"/>
      <c r="AA47" s="123"/>
      <c r="AB47" s="123"/>
      <c r="AC47" s="123"/>
      <c r="AD47" s="123"/>
      <c r="AE47" s="123"/>
      <c r="AF47" s="123"/>
      <c r="AG47" s="123"/>
    </row>
    <row r="48" spans="2:33" x14ac:dyDescent="0.25">
      <c r="B48" s="176" t="s">
        <v>313</v>
      </c>
      <c r="C48" s="276" t="s">
        <v>314</v>
      </c>
      <c r="D48" s="229">
        <f t="shared" si="22"/>
        <v>2.8580000000000001</v>
      </c>
      <c r="E48" s="230">
        <f t="shared" si="24"/>
        <v>0</v>
      </c>
      <c r="F48" s="265">
        <v>0</v>
      </c>
      <c r="G48" s="266">
        <v>0</v>
      </c>
      <c r="H48" s="268">
        <v>0</v>
      </c>
      <c r="I48" s="229">
        <f t="shared" si="16"/>
        <v>2.8580000000000001</v>
      </c>
      <c r="J48" s="265">
        <v>2.8580000000000001</v>
      </c>
      <c r="K48" s="266">
        <v>0</v>
      </c>
      <c r="L48" s="266">
        <v>0</v>
      </c>
      <c r="M48" s="267">
        <v>0</v>
      </c>
      <c r="N48" s="229">
        <f t="shared" si="1"/>
        <v>0</v>
      </c>
      <c r="O48" s="274">
        <v>0</v>
      </c>
      <c r="P48" s="268">
        <v>0</v>
      </c>
      <c r="Q48" s="269">
        <v>0</v>
      </c>
      <c r="R48" s="123"/>
      <c r="T48" s="123"/>
      <c r="U48" s="123"/>
      <c r="V48" s="123"/>
      <c r="W48" s="123"/>
      <c r="X48" s="123"/>
      <c r="Y48" s="123"/>
      <c r="Z48" s="123"/>
      <c r="AA48" s="123"/>
      <c r="AB48" s="123"/>
      <c r="AC48" s="123"/>
      <c r="AD48" s="123"/>
      <c r="AE48" s="123"/>
      <c r="AF48" s="123"/>
      <c r="AG48" s="123"/>
    </row>
    <row r="49" spans="1:33" x14ac:dyDescent="0.25">
      <c r="B49" s="176" t="s">
        <v>315</v>
      </c>
      <c r="C49" s="277" t="s">
        <v>265</v>
      </c>
      <c r="D49" s="229">
        <f t="shared" si="22"/>
        <v>6.2380699999999996</v>
      </c>
      <c r="E49" s="230">
        <f t="shared" si="24"/>
        <v>6.2380699999999996</v>
      </c>
      <c r="F49" s="265">
        <v>0</v>
      </c>
      <c r="G49" s="266">
        <v>0</v>
      </c>
      <c r="H49" s="268">
        <v>6.2380699999999996</v>
      </c>
      <c r="I49" s="229">
        <f t="shared" si="16"/>
        <v>0</v>
      </c>
      <c r="J49" s="265">
        <v>0</v>
      </c>
      <c r="K49" s="266">
        <v>0</v>
      </c>
      <c r="L49" s="266">
        <v>0</v>
      </c>
      <c r="M49" s="267">
        <v>0</v>
      </c>
      <c r="N49" s="229">
        <f t="shared" si="1"/>
        <v>0</v>
      </c>
      <c r="O49" s="274">
        <v>0</v>
      </c>
      <c r="P49" s="268">
        <v>0</v>
      </c>
      <c r="Q49" s="269">
        <v>0</v>
      </c>
      <c r="R49" s="123"/>
      <c r="T49" s="123"/>
      <c r="U49" s="123"/>
      <c r="V49" s="123"/>
      <c r="W49" s="123"/>
      <c r="X49" s="123"/>
      <c r="Y49" s="123"/>
      <c r="Z49" s="123"/>
      <c r="AA49" s="123"/>
      <c r="AB49" s="123"/>
      <c r="AC49" s="123"/>
      <c r="AD49" s="123"/>
      <c r="AE49" s="123"/>
      <c r="AF49" s="123"/>
      <c r="AG49" s="123"/>
    </row>
    <row r="50" spans="1:33" ht="27" thickBot="1" x14ac:dyDescent="0.3">
      <c r="B50" s="176" t="s">
        <v>316</v>
      </c>
      <c r="C50" s="277" t="s">
        <v>317</v>
      </c>
      <c r="D50" s="229">
        <f t="shared" si="22"/>
        <v>8.3390800000000009</v>
      </c>
      <c r="E50" s="230">
        <f t="shared" si="24"/>
        <v>2.9428399999999999</v>
      </c>
      <c r="F50" s="265">
        <v>1.47014</v>
      </c>
      <c r="G50" s="266">
        <v>0</v>
      </c>
      <c r="H50" s="268">
        <v>1.4726999999999999</v>
      </c>
      <c r="I50" s="229">
        <f t="shared" si="16"/>
        <v>5.3962400000000006</v>
      </c>
      <c r="J50" s="265">
        <v>0.2084</v>
      </c>
      <c r="K50" s="266">
        <v>0.56100000000000005</v>
      </c>
      <c r="L50" s="266">
        <v>4.6268400000000005</v>
      </c>
      <c r="M50" s="267">
        <v>0</v>
      </c>
      <c r="N50" s="229">
        <f t="shared" si="1"/>
        <v>0</v>
      </c>
      <c r="O50" s="274">
        <v>0</v>
      </c>
      <c r="P50" s="268">
        <v>0</v>
      </c>
      <c r="Q50" s="269">
        <v>0</v>
      </c>
      <c r="R50" s="123"/>
      <c r="T50" s="123"/>
      <c r="U50" s="123"/>
      <c r="V50" s="123"/>
      <c r="W50" s="123"/>
      <c r="X50" s="123"/>
      <c r="Y50" s="123"/>
      <c r="Z50" s="123"/>
      <c r="AA50" s="123"/>
      <c r="AB50" s="123"/>
      <c r="AC50" s="123"/>
      <c r="AD50" s="123"/>
      <c r="AE50" s="123"/>
      <c r="AF50" s="123"/>
      <c r="AG50" s="123"/>
    </row>
    <row r="51" spans="1:33" ht="15.75" thickBot="1" x14ac:dyDescent="0.3">
      <c r="B51" s="263" t="s">
        <v>318</v>
      </c>
      <c r="C51" s="264" t="s">
        <v>319</v>
      </c>
      <c r="D51" s="159">
        <f t="shared" si="22"/>
        <v>266.17771589668962</v>
      </c>
      <c r="E51" s="160">
        <f t="shared" si="24"/>
        <v>71.257572140311723</v>
      </c>
      <c r="F51" s="278">
        <v>8.6262586382340807</v>
      </c>
      <c r="G51" s="279">
        <v>27.088257714285717</v>
      </c>
      <c r="H51" s="280">
        <v>35.543055787791928</v>
      </c>
      <c r="I51" s="159">
        <f t="shared" si="16"/>
        <v>187.36406928018738</v>
      </c>
      <c r="J51" s="278">
        <v>82.384115379204459</v>
      </c>
      <c r="K51" s="279">
        <v>104.2280341866972</v>
      </c>
      <c r="L51" s="279">
        <v>0.75191971428571436</v>
      </c>
      <c r="M51" s="281">
        <v>1.9539000000000001E-2</v>
      </c>
      <c r="N51" s="159">
        <f t="shared" si="1"/>
        <v>6.7365354761904976</v>
      </c>
      <c r="O51" s="282">
        <v>6.7365354761904976</v>
      </c>
      <c r="P51" s="280">
        <v>0</v>
      </c>
      <c r="Q51" s="283">
        <v>0.8</v>
      </c>
      <c r="R51" s="123"/>
      <c r="T51" s="123"/>
      <c r="U51" s="123"/>
      <c r="V51" s="123"/>
      <c r="W51" s="123"/>
      <c r="X51" s="123"/>
      <c r="Y51" s="123"/>
      <c r="Z51" s="123"/>
      <c r="AA51" s="123"/>
      <c r="AB51" s="123"/>
      <c r="AC51" s="123"/>
      <c r="AD51" s="123"/>
      <c r="AE51" s="123"/>
      <c r="AF51" s="123"/>
      <c r="AG51" s="123"/>
    </row>
    <row r="52" spans="1:33" x14ac:dyDescent="0.25">
      <c r="B52" s="263" t="s">
        <v>320</v>
      </c>
      <c r="C52" s="264" t="s">
        <v>321</v>
      </c>
      <c r="D52" s="159">
        <f t="shared" si="22"/>
        <v>283.002303643</v>
      </c>
      <c r="E52" s="160">
        <f t="shared" si="24"/>
        <v>81.807220000000001</v>
      </c>
      <c r="F52" s="161">
        <f>SUM(F53:F57)</f>
        <v>37.070219999999999</v>
      </c>
      <c r="G52" s="162">
        <f>SUM(G53:G57)</f>
        <v>0</v>
      </c>
      <c r="H52" s="163">
        <f>SUM(H53:H57)</f>
        <v>44.737000000000009</v>
      </c>
      <c r="I52" s="159">
        <f t="shared" si="16"/>
        <v>131.9420530285</v>
      </c>
      <c r="J52" s="161">
        <f t="shared" ref="J52:Q52" si="29">SUM(J53:J57)</f>
        <v>41.663723028500002</v>
      </c>
      <c r="K52" s="162">
        <f t="shared" si="29"/>
        <v>64.006600000000006</v>
      </c>
      <c r="L52" s="162">
        <f t="shared" si="29"/>
        <v>26.271729999999998</v>
      </c>
      <c r="M52" s="164">
        <f t="shared" si="29"/>
        <v>3.0220041765000003</v>
      </c>
      <c r="N52" s="159">
        <f t="shared" si="1"/>
        <v>30.863101878000002</v>
      </c>
      <c r="O52" s="165">
        <f>SUM(O53:O57)</f>
        <v>30.863101878000002</v>
      </c>
      <c r="P52" s="163">
        <f t="shared" si="29"/>
        <v>0</v>
      </c>
      <c r="Q52" s="159">
        <f t="shared" si="29"/>
        <v>35.367924559999999</v>
      </c>
      <c r="R52" s="123"/>
      <c r="T52" s="123"/>
      <c r="U52" s="123"/>
      <c r="V52" s="123"/>
      <c r="W52" s="123"/>
      <c r="X52" s="123"/>
      <c r="Y52" s="123"/>
      <c r="Z52" s="123"/>
      <c r="AA52" s="123"/>
      <c r="AB52" s="123"/>
      <c r="AC52" s="123"/>
      <c r="AD52" s="123"/>
      <c r="AE52" s="123"/>
      <c r="AF52" s="123"/>
      <c r="AG52" s="123"/>
    </row>
    <row r="53" spans="1:33" x14ac:dyDescent="0.25">
      <c r="B53" s="284" t="s">
        <v>322</v>
      </c>
      <c r="C53" s="285" t="s">
        <v>323</v>
      </c>
      <c r="D53" s="286">
        <f t="shared" si="22"/>
        <v>277.29010999999997</v>
      </c>
      <c r="E53" s="287">
        <f t="shared" si="24"/>
        <v>80.33954</v>
      </c>
      <c r="F53" s="288">
        <v>36.378579999999999</v>
      </c>
      <c r="G53" s="289">
        <v>0</v>
      </c>
      <c r="H53" s="290">
        <v>43.960960000000007</v>
      </c>
      <c r="I53" s="286">
        <f t="shared" si="16"/>
        <v>128.89902499999999</v>
      </c>
      <c r="J53" s="291">
        <v>40.712795</v>
      </c>
      <c r="K53" s="289">
        <v>62.376770000000008</v>
      </c>
      <c r="L53" s="289">
        <v>25.809459999999998</v>
      </c>
      <c r="M53" s="288">
        <v>2.9694450000000003</v>
      </c>
      <c r="N53" s="286">
        <f t="shared" si="1"/>
        <v>30.329300000000003</v>
      </c>
      <c r="O53" s="292">
        <v>30.329300000000003</v>
      </c>
      <c r="P53" s="290">
        <v>0</v>
      </c>
      <c r="Q53" s="293">
        <v>34.752800000000001</v>
      </c>
      <c r="R53" s="123"/>
      <c r="T53" s="123"/>
      <c r="U53" s="123"/>
      <c r="V53" s="123"/>
      <c r="W53" s="123"/>
      <c r="X53" s="123"/>
      <c r="Y53" s="123"/>
      <c r="Z53" s="123"/>
      <c r="AA53" s="123"/>
      <c r="AB53" s="123"/>
      <c r="AC53" s="123"/>
      <c r="AD53" s="123"/>
      <c r="AE53" s="123"/>
      <c r="AF53" s="123"/>
      <c r="AG53" s="123"/>
    </row>
    <row r="54" spans="1:33" x14ac:dyDescent="0.25">
      <c r="B54" s="294" t="s">
        <v>324</v>
      </c>
      <c r="C54" s="285" t="s">
        <v>325</v>
      </c>
      <c r="D54" s="286">
        <f t="shared" si="22"/>
        <v>4.9740936430000007</v>
      </c>
      <c r="E54" s="287">
        <f t="shared" si="24"/>
        <v>1.4676800000000001</v>
      </c>
      <c r="F54" s="288">
        <v>0.69164000000000003</v>
      </c>
      <c r="G54" s="289">
        <v>0</v>
      </c>
      <c r="H54" s="290">
        <v>0.77604000000000006</v>
      </c>
      <c r="I54" s="286">
        <f t="shared" si="16"/>
        <v>2.3049280285</v>
      </c>
      <c r="J54" s="291">
        <v>0.74092802849999995</v>
      </c>
      <c r="K54" s="289">
        <v>1.1017300000000001</v>
      </c>
      <c r="L54" s="289">
        <v>0.46226999999999996</v>
      </c>
      <c r="M54" s="288">
        <v>5.2559176500000006E-2</v>
      </c>
      <c r="N54" s="286">
        <f t="shared" si="1"/>
        <v>0.53380187800000012</v>
      </c>
      <c r="O54" s="292">
        <v>0.53380187800000012</v>
      </c>
      <c r="P54" s="290">
        <v>0</v>
      </c>
      <c r="Q54" s="293">
        <v>0.61512456000000004</v>
      </c>
      <c r="R54" s="123"/>
      <c r="T54" s="123"/>
      <c r="U54" s="123"/>
      <c r="V54" s="123"/>
      <c r="W54" s="123"/>
      <c r="X54" s="123"/>
      <c r="Y54" s="123"/>
      <c r="Z54" s="123"/>
      <c r="AA54" s="123"/>
      <c r="AB54" s="123"/>
      <c r="AC54" s="123"/>
      <c r="AD54" s="123"/>
      <c r="AE54" s="123"/>
      <c r="AF54" s="123"/>
      <c r="AG54" s="123"/>
    </row>
    <row r="55" spans="1:33" x14ac:dyDescent="0.25">
      <c r="B55" s="284" t="s">
        <v>326</v>
      </c>
      <c r="C55" s="285" t="s">
        <v>327</v>
      </c>
      <c r="D55" s="286">
        <f t="shared" si="22"/>
        <v>0</v>
      </c>
      <c r="E55" s="287">
        <f t="shared" si="24"/>
        <v>0</v>
      </c>
      <c r="F55" s="288">
        <v>0</v>
      </c>
      <c r="G55" s="289">
        <v>0</v>
      </c>
      <c r="H55" s="290">
        <v>0</v>
      </c>
      <c r="I55" s="286">
        <f t="shared" si="16"/>
        <v>0</v>
      </c>
      <c r="J55" s="291">
        <v>0</v>
      </c>
      <c r="K55" s="289">
        <v>0</v>
      </c>
      <c r="L55" s="289">
        <v>0</v>
      </c>
      <c r="M55" s="288">
        <v>0</v>
      </c>
      <c r="N55" s="286">
        <f t="shared" si="1"/>
        <v>0</v>
      </c>
      <c r="O55" s="292">
        <v>0</v>
      </c>
      <c r="P55" s="290">
        <v>0</v>
      </c>
      <c r="Q55" s="293">
        <v>0</v>
      </c>
      <c r="R55" s="123"/>
      <c r="T55" s="123"/>
      <c r="U55" s="123"/>
      <c r="V55" s="123"/>
      <c r="W55" s="123"/>
      <c r="X55" s="123"/>
      <c r="Y55" s="123"/>
      <c r="Z55" s="123"/>
      <c r="AA55" s="123"/>
      <c r="AB55" s="123"/>
      <c r="AC55" s="123"/>
      <c r="AD55" s="123"/>
      <c r="AE55" s="123"/>
      <c r="AF55" s="123"/>
      <c r="AG55" s="123"/>
    </row>
    <row r="56" spans="1:33" x14ac:dyDescent="0.25">
      <c r="B56" s="284" t="s">
        <v>328</v>
      </c>
      <c r="C56" s="295" t="s">
        <v>329</v>
      </c>
      <c r="D56" s="286">
        <f t="shared" si="22"/>
        <v>0.73809999999999998</v>
      </c>
      <c r="E56" s="287">
        <f t="shared" si="24"/>
        <v>0</v>
      </c>
      <c r="F56" s="288">
        <v>0</v>
      </c>
      <c r="G56" s="289">
        <v>0</v>
      </c>
      <c r="H56" s="290">
        <v>0</v>
      </c>
      <c r="I56" s="286">
        <f t="shared" ref="I56:I119" si="30">SUM(J56:L56)</f>
        <v>0.73809999999999998</v>
      </c>
      <c r="J56" s="291">
        <v>0.21</v>
      </c>
      <c r="K56" s="289">
        <v>0.52810000000000001</v>
      </c>
      <c r="L56" s="289">
        <v>0</v>
      </c>
      <c r="M56" s="288">
        <v>0</v>
      </c>
      <c r="N56" s="286">
        <f t="shared" si="1"/>
        <v>0</v>
      </c>
      <c r="O56" s="292">
        <v>0</v>
      </c>
      <c r="P56" s="290">
        <v>0</v>
      </c>
      <c r="Q56" s="293">
        <v>0</v>
      </c>
      <c r="R56" s="123"/>
      <c r="T56" s="123"/>
      <c r="U56" s="123"/>
      <c r="V56" s="123"/>
      <c r="W56" s="123"/>
      <c r="X56" s="123"/>
      <c r="Y56" s="123"/>
      <c r="Z56" s="123"/>
      <c r="AA56" s="123"/>
      <c r="AB56" s="123"/>
      <c r="AC56" s="123"/>
      <c r="AD56" s="123"/>
      <c r="AE56" s="123"/>
      <c r="AF56" s="123"/>
      <c r="AG56" s="123"/>
    </row>
    <row r="57" spans="1:33" ht="15.75" thickBot="1" x14ac:dyDescent="0.3">
      <c r="B57" s="284" t="s">
        <v>330</v>
      </c>
      <c r="C57" s="295" t="s">
        <v>331</v>
      </c>
      <c r="D57" s="286">
        <f t="shared" si="22"/>
        <v>0</v>
      </c>
      <c r="E57" s="287">
        <f t="shared" si="24"/>
        <v>0</v>
      </c>
      <c r="F57" s="288">
        <v>0</v>
      </c>
      <c r="G57" s="289">
        <v>0</v>
      </c>
      <c r="H57" s="290">
        <v>0</v>
      </c>
      <c r="I57" s="286">
        <f t="shared" si="30"/>
        <v>0</v>
      </c>
      <c r="J57" s="291">
        <v>0</v>
      </c>
      <c r="K57" s="289">
        <v>0</v>
      </c>
      <c r="L57" s="289">
        <v>0</v>
      </c>
      <c r="M57" s="288">
        <v>0</v>
      </c>
      <c r="N57" s="286">
        <f t="shared" si="1"/>
        <v>0</v>
      </c>
      <c r="O57" s="292">
        <v>0</v>
      </c>
      <c r="P57" s="290">
        <v>0</v>
      </c>
      <c r="Q57" s="293">
        <v>0</v>
      </c>
      <c r="R57" s="123"/>
      <c r="T57" s="123"/>
      <c r="U57" s="123"/>
      <c r="V57" s="123"/>
      <c r="W57" s="123"/>
      <c r="X57" s="123"/>
      <c r="Y57" s="123"/>
      <c r="Z57" s="123"/>
      <c r="AA57" s="123"/>
      <c r="AB57" s="123"/>
      <c r="AC57" s="123"/>
      <c r="AD57" s="123"/>
      <c r="AE57" s="123"/>
      <c r="AF57" s="123"/>
      <c r="AG57" s="123"/>
    </row>
    <row r="58" spans="1:33" x14ac:dyDescent="0.25">
      <c r="B58" s="263" t="s">
        <v>332</v>
      </c>
      <c r="C58" s="296" t="s">
        <v>333</v>
      </c>
      <c r="D58" s="297">
        <f t="shared" si="22"/>
        <v>63.35127</v>
      </c>
      <c r="E58" s="298">
        <f t="shared" si="24"/>
        <v>42.465060900065282</v>
      </c>
      <c r="F58" s="299">
        <f>SUM(F59:F64)</f>
        <v>41.307000000000002</v>
      </c>
      <c r="G58" s="300">
        <f>SUM(G59:G64)</f>
        <v>0</v>
      </c>
      <c r="H58" s="301">
        <f>SUM(H59:H64)</f>
        <v>1.1580609000652771</v>
      </c>
      <c r="I58" s="297">
        <f t="shared" si="30"/>
        <v>20.886209099934721</v>
      </c>
      <c r="J58" s="299">
        <f t="shared" ref="J58:Q58" si="31">SUM(J59:J64)</f>
        <v>1.1001016276287938</v>
      </c>
      <c r="K58" s="300">
        <f t="shared" si="31"/>
        <v>19.56821824296004</v>
      </c>
      <c r="L58" s="300">
        <f t="shared" si="31"/>
        <v>0.21788922934588809</v>
      </c>
      <c r="M58" s="302">
        <f t="shared" si="31"/>
        <v>0</v>
      </c>
      <c r="N58" s="297">
        <f t="shared" si="1"/>
        <v>0</v>
      </c>
      <c r="O58" s="303">
        <f>SUM(O59:O64)</f>
        <v>0</v>
      </c>
      <c r="P58" s="301">
        <f t="shared" si="31"/>
        <v>0</v>
      </c>
      <c r="Q58" s="297">
        <f t="shared" si="31"/>
        <v>0</v>
      </c>
      <c r="R58" s="123"/>
      <c r="T58" s="123"/>
      <c r="U58" s="123"/>
      <c r="V58" s="123"/>
      <c r="W58" s="123"/>
      <c r="X58" s="123"/>
      <c r="Y58" s="123"/>
      <c r="Z58" s="123"/>
      <c r="AA58" s="123"/>
      <c r="AB58" s="123"/>
      <c r="AC58" s="123"/>
      <c r="AD58" s="123"/>
      <c r="AE58" s="123"/>
      <c r="AF58" s="123"/>
      <c r="AG58" s="123"/>
    </row>
    <row r="59" spans="1:33" x14ac:dyDescent="0.25">
      <c r="B59" s="284" t="s">
        <v>334</v>
      </c>
      <c r="C59" s="285" t="s">
        <v>335</v>
      </c>
      <c r="D59" s="187">
        <f t="shared" si="22"/>
        <v>41.307000000000002</v>
      </c>
      <c r="E59" s="287">
        <f t="shared" si="24"/>
        <v>41.307000000000002</v>
      </c>
      <c r="F59" s="304">
        <v>41.307000000000002</v>
      </c>
      <c r="G59" s="305">
        <v>0</v>
      </c>
      <c r="H59" s="306">
        <v>0</v>
      </c>
      <c r="I59" s="286">
        <f t="shared" si="30"/>
        <v>0</v>
      </c>
      <c r="J59" s="307">
        <v>0</v>
      </c>
      <c r="K59" s="305">
        <v>0</v>
      </c>
      <c r="L59" s="305">
        <v>0</v>
      </c>
      <c r="M59" s="308">
        <v>0</v>
      </c>
      <c r="N59" s="286">
        <f t="shared" si="1"/>
        <v>0</v>
      </c>
      <c r="O59" s="309">
        <v>0</v>
      </c>
      <c r="P59" s="310">
        <v>0</v>
      </c>
      <c r="Q59" s="311">
        <v>0</v>
      </c>
      <c r="R59" s="123"/>
      <c r="T59" s="123"/>
      <c r="U59" s="123"/>
      <c r="V59" s="123"/>
      <c r="W59" s="123"/>
      <c r="X59" s="123"/>
      <c r="Y59" s="123"/>
      <c r="Z59" s="123"/>
      <c r="AA59" s="123"/>
      <c r="AB59" s="123"/>
      <c r="AC59" s="123"/>
      <c r="AD59" s="123"/>
      <c r="AE59" s="123"/>
      <c r="AF59" s="123"/>
      <c r="AG59" s="123"/>
    </row>
    <row r="60" spans="1:33" x14ac:dyDescent="0.25">
      <c r="B60" s="284" t="s">
        <v>336</v>
      </c>
      <c r="C60" s="285" t="s">
        <v>337</v>
      </c>
      <c r="D60" s="187">
        <f t="shared" si="22"/>
        <v>18.466999999999999</v>
      </c>
      <c r="E60" s="287">
        <f t="shared" si="24"/>
        <v>0</v>
      </c>
      <c r="F60" s="304">
        <v>0</v>
      </c>
      <c r="G60" s="312">
        <v>0</v>
      </c>
      <c r="H60" s="310">
        <v>0</v>
      </c>
      <c r="I60" s="286">
        <f t="shared" si="30"/>
        <v>18.466999999999999</v>
      </c>
      <c r="J60" s="304">
        <v>0</v>
      </c>
      <c r="K60" s="312">
        <v>18.466999999999999</v>
      </c>
      <c r="L60" s="312">
        <v>0</v>
      </c>
      <c r="M60" s="313">
        <v>0</v>
      </c>
      <c r="N60" s="286">
        <f t="shared" si="1"/>
        <v>0</v>
      </c>
      <c r="O60" s="314">
        <v>0</v>
      </c>
      <c r="P60" s="310">
        <v>0</v>
      </c>
      <c r="Q60" s="311">
        <v>0</v>
      </c>
      <c r="R60" s="123"/>
      <c r="T60" s="123"/>
      <c r="U60" s="123"/>
      <c r="V60" s="123"/>
      <c r="W60" s="123"/>
      <c r="X60" s="123"/>
      <c r="Y60" s="123"/>
      <c r="Z60" s="123"/>
      <c r="AA60" s="123"/>
      <c r="AB60" s="123"/>
      <c r="AC60" s="123"/>
      <c r="AD60" s="123"/>
      <c r="AE60" s="123"/>
      <c r="AF60" s="123"/>
      <c r="AG60" s="123"/>
    </row>
    <row r="61" spans="1:33" x14ac:dyDescent="0.25">
      <c r="B61" s="284" t="s">
        <v>338</v>
      </c>
      <c r="C61" s="285" t="s">
        <v>339</v>
      </c>
      <c r="D61" s="187">
        <f t="shared" si="22"/>
        <v>0</v>
      </c>
      <c r="E61" s="287">
        <f t="shared" si="24"/>
        <v>0</v>
      </c>
      <c r="F61" s="304">
        <v>0</v>
      </c>
      <c r="G61" s="312">
        <v>0</v>
      </c>
      <c r="H61" s="310">
        <v>0</v>
      </c>
      <c r="I61" s="286">
        <f t="shared" si="30"/>
        <v>0</v>
      </c>
      <c r="J61" s="304">
        <v>0</v>
      </c>
      <c r="K61" s="312">
        <v>0</v>
      </c>
      <c r="L61" s="312">
        <v>0</v>
      </c>
      <c r="M61" s="313">
        <v>0</v>
      </c>
      <c r="N61" s="286">
        <f t="shared" si="1"/>
        <v>0</v>
      </c>
      <c r="O61" s="314">
        <v>0</v>
      </c>
      <c r="P61" s="310">
        <v>0</v>
      </c>
      <c r="Q61" s="311">
        <v>0</v>
      </c>
      <c r="R61" s="123"/>
      <c r="T61" s="123"/>
      <c r="U61" s="123"/>
      <c r="V61" s="123"/>
      <c r="W61" s="123"/>
      <c r="X61" s="123"/>
      <c r="Y61" s="123"/>
      <c r="Z61" s="123"/>
      <c r="AA61" s="123"/>
      <c r="AB61" s="123"/>
      <c r="AC61" s="123"/>
      <c r="AD61" s="123"/>
      <c r="AE61" s="123"/>
      <c r="AF61" s="123"/>
      <c r="AG61" s="123"/>
    </row>
    <row r="62" spans="1:33" s="123" customFormat="1" x14ac:dyDescent="0.25">
      <c r="A62" s="124"/>
      <c r="B62" s="294" t="s">
        <v>340</v>
      </c>
      <c r="C62" s="285" t="s">
        <v>341</v>
      </c>
      <c r="D62" s="187">
        <f t="shared" si="22"/>
        <v>0</v>
      </c>
      <c r="E62" s="287">
        <f t="shared" si="24"/>
        <v>0</v>
      </c>
      <c r="F62" s="304">
        <v>0</v>
      </c>
      <c r="G62" s="312">
        <v>0</v>
      </c>
      <c r="H62" s="310">
        <v>0</v>
      </c>
      <c r="I62" s="286">
        <f t="shared" si="30"/>
        <v>0</v>
      </c>
      <c r="J62" s="304">
        <v>0</v>
      </c>
      <c r="K62" s="312">
        <v>0</v>
      </c>
      <c r="L62" s="312">
        <v>0</v>
      </c>
      <c r="M62" s="313">
        <v>0</v>
      </c>
      <c r="N62" s="286">
        <f t="shared" si="1"/>
        <v>0</v>
      </c>
      <c r="O62" s="314">
        <v>0</v>
      </c>
      <c r="P62" s="310">
        <v>0</v>
      </c>
      <c r="Q62" s="311">
        <v>0</v>
      </c>
      <c r="S62" s="124"/>
    </row>
    <row r="63" spans="1:33" s="123" customFormat="1" x14ac:dyDescent="0.25">
      <c r="A63" s="124"/>
      <c r="B63" s="315" t="s">
        <v>342</v>
      </c>
      <c r="C63" s="295" t="s">
        <v>343</v>
      </c>
      <c r="D63" s="187">
        <f t="shared" si="22"/>
        <v>0</v>
      </c>
      <c r="E63" s="287">
        <f t="shared" si="24"/>
        <v>0</v>
      </c>
      <c r="F63" s="304">
        <v>0</v>
      </c>
      <c r="G63" s="316">
        <v>0</v>
      </c>
      <c r="H63" s="317">
        <v>0</v>
      </c>
      <c r="I63" s="286">
        <f t="shared" si="30"/>
        <v>0</v>
      </c>
      <c r="J63" s="318">
        <v>0</v>
      </c>
      <c r="K63" s="316">
        <v>0</v>
      </c>
      <c r="L63" s="316">
        <v>0</v>
      </c>
      <c r="M63" s="319">
        <v>0</v>
      </c>
      <c r="N63" s="286">
        <v>0</v>
      </c>
      <c r="O63" s="320">
        <v>0</v>
      </c>
      <c r="P63" s="310">
        <v>0</v>
      </c>
      <c r="Q63" s="321">
        <v>0</v>
      </c>
      <c r="S63" s="124"/>
    </row>
    <row r="64" spans="1:33" s="123" customFormat="1" ht="15.75" thickBot="1" x14ac:dyDescent="0.3">
      <c r="A64" s="124"/>
      <c r="B64" s="315" t="s">
        <v>344</v>
      </c>
      <c r="C64" s="295" t="s">
        <v>345</v>
      </c>
      <c r="D64" s="322">
        <f t="shared" si="22"/>
        <v>3.5772700000000004</v>
      </c>
      <c r="E64" s="323">
        <f t="shared" si="24"/>
        <v>1.1580609000652771</v>
      </c>
      <c r="F64" s="318">
        <v>0</v>
      </c>
      <c r="G64" s="316">
        <v>0</v>
      </c>
      <c r="H64" s="317">
        <v>1.1580609000652771</v>
      </c>
      <c r="I64" s="324">
        <f t="shared" si="30"/>
        <v>2.4192090999347231</v>
      </c>
      <c r="J64" s="318">
        <v>1.1001016276287938</v>
      </c>
      <c r="K64" s="316">
        <v>1.1012182429600412</v>
      </c>
      <c r="L64" s="316">
        <v>0.21788922934588809</v>
      </c>
      <c r="M64" s="319">
        <v>0</v>
      </c>
      <c r="N64" s="324">
        <f t="shared" ref="N64" si="32">O64+P64</f>
        <v>0</v>
      </c>
      <c r="O64" s="320">
        <v>0</v>
      </c>
      <c r="P64" s="310">
        <v>0</v>
      </c>
      <c r="Q64" s="321">
        <v>0</v>
      </c>
      <c r="S64" s="124"/>
    </row>
    <row r="65" spans="2:33" x14ac:dyDescent="0.25">
      <c r="B65" s="263" t="s">
        <v>346</v>
      </c>
      <c r="C65" s="296" t="s">
        <v>347</v>
      </c>
      <c r="D65" s="297">
        <f t="shared" si="22"/>
        <v>0</v>
      </c>
      <c r="E65" s="298">
        <f t="shared" si="24"/>
        <v>0</v>
      </c>
      <c r="F65" s="299">
        <f>F66+F67</f>
        <v>0</v>
      </c>
      <c r="G65" s="300">
        <f>G66+G67</f>
        <v>0</v>
      </c>
      <c r="H65" s="301">
        <f>H66+H67</f>
        <v>0</v>
      </c>
      <c r="I65" s="297">
        <f t="shared" si="30"/>
        <v>0</v>
      </c>
      <c r="J65" s="299">
        <f t="shared" ref="J65:Q65" si="33">J66+J67</f>
        <v>0</v>
      </c>
      <c r="K65" s="300">
        <f t="shared" si="33"/>
        <v>0</v>
      </c>
      <c r="L65" s="300">
        <f t="shared" si="33"/>
        <v>0</v>
      </c>
      <c r="M65" s="302">
        <f t="shared" si="33"/>
        <v>0</v>
      </c>
      <c r="N65" s="297">
        <f t="shared" si="1"/>
        <v>0</v>
      </c>
      <c r="O65" s="303">
        <f>O66+O67</f>
        <v>0</v>
      </c>
      <c r="P65" s="301">
        <f t="shared" si="33"/>
        <v>0</v>
      </c>
      <c r="Q65" s="297">
        <f t="shared" si="33"/>
        <v>0</v>
      </c>
      <c r="R65" s="123"/>
      <c r="T65" s="123"/>
      <c r="U65" s="123"/>
      <c r="V65" s="123"/>
      <c r="W65" s="123"/>
      <c r="X65" s="123"/>
      <c r="Y65" s="123"/>
      <c r="Z65" s="123"/>
      <c r="AA65" s="123"/>
      <c r="AB65" s="123"/>
      <c r="AC65" s="123"/>
      <c r="AD65" s="123"/>
      <c r="AE65" s="123"/>
      <c r="AF65" s="123"/>
      <c r="AG65" s="123"/>
    </row>
    <row r="66" spans="2:33" x14ac:dyDescent="0.25">
      <c r="B66" s="284" t="s">
        <v>348</v>
      </c>
      <c r="C66" s="285" t="s">
        <v>349</v>
      </c>
      <c r="D66" s="187">
        <f t="shared" si="22"/>
        <v>0</v>
      </c>
      <c r="E66" s="188">
        <f t="shared" si="24"/>
        <v>0</v>
      </c>
      <c r="F66" s="325">
        <v>0</v>
      </c>
      <c r="G66" s="326">
        <v>0</v>
      </c>
      <c r="H66" s="327">
        <v>0</v>
      </c>
      <c r="I66" s="187">
        <f t="shared" si="30"/>
        <v>0</v>
      </c>
      <c r="J66" s="325">
        <v>0</v>
      </c>
      <c r="K66" s="326">
        <v>0</v>
      </c>
      <c r="L66" s="326">
        <v>0</v>
      </c>
      <c r="M66" s="328">
        <v>0</v>
      </c>
      <c r="N66" s="187">
        <f t="shared" si="1"/>
        <v>0</v>
      </c>
      <c r="O66" s="329">
        <v>0</v>
      </c>
      <c r="P66" s="327">
        <v>0</v>
      </c>
      <c r="Q66" s="330">
        <v>0</v>
      </c>
      <c r="R66" s="123"/>
      <c r="T66" s="123"/>
      <c r="U66" s="123"/>
      <c r="V66" s="123"/>
      <c r="W66" s="123"/>
      <c r="X66" s="123"/>
      <c r="Y66" s="123"/>
      <c r="Z66" s="123"/>
      <c r="AA66" s="123"/>
      <c r="AB66" s="123"/>
      <c r="AC66" s="123"/>
      <c r="AD66" s="123"/>
      <c r="AE66" s="123"/>
      <c r="AF66" s="123"/>
      <c r="AG66" s="123"/>
    </row>
    <row r="67" spans="2:33" ht="15.75" thickBot="1" x14ac:dyDescent="0.3">
      <c r="B67" s="331" t="s">
        <v>350</v>
      </c>
      <c r="C67" s="295" t="s">
        <v>351</v>
      </c>
      <c r="D67" s="322">
        <f t="shared" si="22"/>
        <v>0</v>
      </c>
      <c r="E67" s="332">
        <f t="shared" si="24"/>
        <v>0</v>
      </c>
      <c r="F67" s="333">
        <v>0</v>
      </c>
      <c r="G67" s="334">
        <v>0</v>
      </c>
      <c r="H67" s="335">
        <v>0</v>
      </c>
      <c r="I67" s="322">
        <f t="shared" si="30"/>
        <v>0</v>
      </c>
      <c r="J67" s="333">
        <v>0</v>
      </c>
      <c r="K67" s="334">
        <v>0</v>
      </c>
      <c r="L67" s="334">
        <v>0</v>
      </c>
      <c r="M67" s="336">
        <v>0</v>
      </c>
      <c r="N67" s="322">
        <f t="shared" si="1"/>
        <v>0</v>
      </c>
      <c r="O67" s="337">
        <v>0</v>
      </c>
      <c r="P67" s="335">
        <v>0</v>
      </c>
      <c r="Q67" s="338">
        <v>0</v>
      </c>
      <c r="R67" s="123"/>
      <c r="T67" s="123"/>
      <c r="U67" s="123"/>
      <c r="V67" s="123"/>
      <c r="W67" s="123"/>
      <c r="X67" s="123"/>
      <c r="Y67" s="123"/>
      <c r="Z67" s="123"/>
      <c r="AA67" s="123"/>
      <c r="AB67" s="123"/>
      <c r="AC67" s="123"/>
      <c r="AD67" s="123"/>
      <c r="AE67" s="123"/>
      <c r="AF67" s="123"/>
      <c r="AG67" s="123"/>
    </row>
    <row r="68" spans="2:33" x14ac:dyDescent="0.25">
      <c r="B68" s="263" t="s">
        <v>352</v>
      </c>
      <c r="C68" s="296" t="s">
        <v>353</v>
      </c>
      <c r="D68" s="297">
        <f t="shared" si="22"/>
        <v>0.74607000000000001</v>
      </c>
      <c r="E68" s="298">
        <f t="shared" si="24"/>
        <v>6.0000000000000001E-3</v>
      </c>
      <c r="F68" s="299">
        <f>SUM(F69:F82)</f>
        <v>0</v>
      </c>
      <c r="G68" s="300">
        <f>SUM(G69:G82)</f>
        <v>0</v>
      </c>
      <c r="H68" s="301">
        <f>SUM(H69:H82)</f>
        <v>6.0000000000000001E-3</v>
      </c>
      <c r="I68" s="297">
        <f t="shared" si="30"/>
        <v>0.51007000000000002</v>
      </c>
      <c r="J68" s="299">
        <f t="shared" ref="J68:Q68" si="34">SUM(J69:J82)</f>
        <v>0.06</v>
      </c>
      <c r="K68" s="300">
        <f t="shared" si="34"/>
        <v>0.45006999999999997</v>
      </c>
      <c r="L68" s="300">
        <f t="shared" si="34"/>
        <v>0</v>
      </c>
      <c r="M68" s="302">
        <f t="shared" si="34"/>
        <v>0</v>
      </c>
      <c r="N68" s="297">
        <f t="shared" si="1"/>
        <v>0</v>
      </c>
      <c r="O68" s="303">
        <f>SUM(O69:O82)</f>
        <v>0</v>
      </c>
      <c r="P68" s="301">
        <f t="shared" si="34"/>
        <v>0</v>
      </c>
      <c r="Q68" s="297">
        <f t="shared" si="34"/>
        <v>0.23</v>
      </c>
      <c r="R68" s="123"/>
      <c r="T68" s="123"/>
      <c r="U68" s="123"/>
      <c r="V68" s="123"/>
      <c r="W68" s="123"/>
      <c r="X68" s="123"/>
      <c r="Y68" s="123"/>
      <c r="Z68" s="123"/>
      <c r="AA68" s="123"/>
      <c r="AB68" s="123"/>
      <c r="AC68" s="123"/>
      <c r="AD68" s="123"/>
      <c r="AE68" s="123"/>
      <c r="AF68" s="123"/>
      <c r="AG68" s="123"/>
    </row>
    <row r="69" spans="2:33" x14ac:dyDescent="0.25">
      <c r="B69" s="284" t="s">
        <v>354</v>
      </c>
      <c r="C69" s="285" t="s">
        <v>355</v>
      </c>
      <c r="D69" s="187">
        <f t="shared" si="22"/>
        <v>0</v>
      </c>
      <c r="E69" s="188">
        <f t="shared" si="24"/>
        <v>0</v>
      </c>
      <c r="F69" s="325">
        <v>0</v>
      </c>
      <c r="G69" s="326">
        <v>0</v>
      </c>
      <c r="H69" s="327">
        <v>0</v>
      </c>
      <c r="I69" s="187">
        <f t="shared" si="30"/>
        <v>0</v>
      </c>
      <c r="J69" s="325">
        <v>0</v>
      </c>
      <c r="K69" s="326">
        <v>0</v>
      </c>
      <c r="L69" s="326">
        <v>0</v>
      </c>
      <c r="M69" s="328">
        <v>0</v>
      </c>
      <c r="N69" s="187">
        <f t="shared" si="1"/>
        <v>0</v>
      </c>
      <c r="O69" s="339">
        <v>0</v>
      </c>
      <c r="P69" s="327">
        <v>0</v>
      </c>
      <c r="Q69" s="330">
        <v>0</v>
      </c>
      <c r="R69" s="123"/>
      <c r="T69" s="123"/>
      <c r="U69" s="123"/>
      <c r="V69" s="123"/>
      <c r="W69" s="123"/>
      <c r="X69" s="123"/>
      <c r="Y69" s="123"/>
      <c r="Z69" s="123"/>
      <c r="AA69" s="123"/>
      <c r="AB69" s="123"/>
      <c r="AC69" s="123"/>
      <c r="AD69" s="123"/>
      <c r="AE69" s="123"/>
      <c r="AF69" s="123"/>
      <c r="AG69" s="123"/>
    </row>
    <row r="70" spans="2:33" x14ac:dyDescent="0.25">
      <c r="B70" s="284" t="s">
        <v>356</v>
      </c>
      <c r="C70" s="285" t="s">
        <v>357</v>
      </c>
      <c r="D70" s="178">
        <f t="shared" si="22"/>
        <v>0</v>
      </c>
      <c r="E70" s="179">
        <f t="shared" si="24"/>
        <v>0</v>
      </c>
      <c r="F70" s="340">
        <v>0</v>
      </c>
      <c r="G70" s="341">
        <v>0</v>
      </c>
      <c r="H70" s="342">
        <v>0</v>
      </c>
      <c r="I70" s="178">
        <f t="shared" si="30"/>
        <v>0</v>
      </c>
      <c r="J70" s="340">
        <v>0</v>
      </c>
      <c r="K70" s="341">
        <v>0</v>
      </c>
      <c r="L70" s="341">
        <v>0</v>
      </c>
      <c r="M70" s="343">
        <v>0</v>
      </c>
      <c r="N70" s="178">
        <f t="shared" si="1"/>
        <v>0</v>
      </c>
      <c r="O70" s="344">
        <v>0</v>
      </c>
      <c r="P70" s="342">
        <v>0</v>
      </c>
      <c r="Q70" s="345">
        <v>0</v>
      </c>
      <c r="R70" s="123"/>
      <c r="T70" s="123"/>
      <c r="U70" s="123"/>
      <c r="V70" s="123"/>
      <c r="W70" s="123"/>
      <c r="X70" s="123"/>
      <c r="Y70" s="123"/>
      <c r="Z70" s="123"/>
      <c r="AA70" s="123"/>
      <c r="AB70" s="123"/>
      <c r="AC70" s="123"/>
      <c r="AD70" s="123"/>
      <c r="AE70" s="123"/>
      <c r="AF70" s="123"/>
      <c r="AG70" s="123"/>
    </row>
    <row r="71" spans="2:33" x14ac:dyDescent="0.25">
      <c r="B71" s="284" t="s">
        <v>358</v>
      </c>
      <c r="C71" s="285" t="s">
        <v>359</v>
      </c>
      <c r="D71" s="178">
        <f t="shared" si="22"/>
        <v>0</v>
      </c>
      <c r="E71" s="179">
        <f t="shared" si="24"/>
        <v>0</v>
      </c>
      <c r="F71" s="340">
        <v>0</v>
      </c>
      <c r="G71" s="341">
        <v>0</v>
      </c>
      <c r="H71" s="342">
        <v>0</v>
      </c>
      <c r="I71" s="178">
        <f t="shared" si="30"/>
        <v>0</v>
      </c>
      <c r="J71" s="340">
        <v>0</v>
      </c>
      <c r="K71" s="341">
        <v>0</v>
      </c>
      <c r="L71" s="341">
        <v>0</v>
      </c>
      <c r="M71" s="343">
        <v>0</v>
      </c>
      <c r="N71" s="178">
        <f t="shared" si="1"/>
        <v>0</v>
      </c>
      <c r="O71" s="344">
        <v>0</v>
      </c>
      <c r="P71" s="342">
        <v>0</v>
      </c>
      <c r="Q71" s="345">
        <v>0</v>
      </c>
      <c r="R71" s="123"/>
      <c r="T71" s="123"/>
      <c r="U71" s="123"/>
      <c r="V71" s="123"/>
      <c r="W71" s="123"/>
      <c r="X71" s="123"/>
      <c r="Y71" s="123"/>
      <c r="Z71" s="123"/>
      <c r="AA71" s="123"/>
      <c r="AB71" s="123"/>
      <c r="AC71" s="123"/>
      <c r="AD71" s="123"/>
      <c r="AE71" s="123"/>
      <c r="AF71" s="123"/>
      <c r="AG71" s="123"/>
    </row>
    <row r="72" spans="2:33" x14ac:dyDescent="0.25">
      <c r="B72" s="284" t="s">
        <v>360</v>
      </c>
      <c r="C72" s="346" t="s">
        <v>361</v>
      </c>
      <c r="D72" s="178">
        <f t="shared" si="22"/>
        <v>5.4359999999999999E-2</v>
      </c>
      <c r="E72" s="179">
        <f t="shared" si="24"/>
        <v>0</v>
      </c>
      <c r="F72" s="340">
        <v>0</v>
      </c>
      <c r="G72" s="341">
        <v>0</v>
      </c>
      <c r="H72" s="342">
        <v>0</v>
      </c>
      <c r="I72" s="178">
        <f t="shared" si="30"/>
        <v>5.4359999999999999E-2</v>
      </c>
      <c r="J72" s="340">
        <v>0</v>
      </c>
      <c r="K72" s="341">
        <v>5.4359999999999999E-2</v>
      </c>
      <c r="L72" s="341">
        <v>0</v>
      </c>
      <c r="M72" s="343">
        <v>0</v>
      </c>
      <c r="N72" s="178">
        <f t="shared" si="1"/>
        <v>0</v>
      </c>
      <c r="O72" s="344">
        <v>0</v>
      </c>
      <c r="P72" s="342">
        <v>0</v>
      </c>
      <c r="Q72" s="345">
        <v>0</v>
      </c>
      <c r="R72" s="123"/>
      <c r="T72" s="123"/>
      <c r="U72" s="123"/>
      <c r="V72" s="123"/>
      <c r="W72" s="123"/>
      <c r="X72" s="123"/>
      <c r="Y72" s="123"/>
      <c r="Z72" s="123"/>
      <c r="AA72" s="123"/>
      <c r="AB72" s="123"/>
      <c r="AC72" s="123"/>
      <c r="AD72" s="123"/>
      <c r="AE72" s="123"/>
      <c r="AF72" s="123"/>
      <c r="AG72" s="123"/>
    </row>
    <row r="73" spans="2:33" x14ac:dyDescent="0.25">
      <c r="B73" s="284" t="s">
        <v>362</v>
      </c>
      <c r="C73" s="346" t="s">
        <v>363</v>
      </c>
      <c r="D73" s="178">
        <f t="shared" si="22"/>
        <v>0</v>
      </c>
      <c r="E73" s="179">
        <f t="shared" si="24"/>
        <v>0</v>
      </c>
      <c r="F73" s="340">
        <v>0</v>
      </c>
      <c r="G73" s="341">
        <v>0</v>
      </c>
      <c r="H73" s="342">
        <v>0</v>
      </c>
      <c r="I73" s="178">
        <f t="shared" si="30"/>
        <v>0</v>
      </c>
      <c r="J73" s="340">
        <v>0</v>
      </c>
      <c r="K73" s="341">
        <v>0</v>
      </c>
      <c r="L73" s="341">
        <v>0</v>
      </c>
      <c r="M73" s="343">
        <v>0</v>
      </c>
      <c r="N73" s="178">
        <f t="shared" si="1"/>
        <v>0</v>
      </c>
      <c r="O73" s="344">
        <v>0</v>
      </c>
      <c r="P73" s="342">
        <v>0</v>
      </c>
      <c r="Q73" s="345">
        <v>0</v>
      </c>
      <c r="R73" s="123"/>
      <c r="T73" s="123"/>
      <c r="U73" s="123"/>
      <c r="V73" s="123"/>
      <c r="W73" s="123"/>
      <c r="X73" s="123"/>
      <c r="Y73" s="123"/>
      <c r="Z73" s="123"/>
      <c r="AA73" s="123"/>
      <c r="AB73" s="123"/>
      <c r="AC73" s="123"/>
      <c r="AD73" s="123"/>
      <c r="AE73" s="123"/>
      <c r="AF73" s="123"/>
      <c r="AG73" s="123"/>
    </row>
    <row r="74" spans="2:33" x14ac:dyDescent="0.25">
      <c r="B74" s="284" t="s">
        <v>364</v>
      </c>
      <c r="C74" s="346" t="s">
        <v>365</v>
      </c>
      <c r="D74" s="178">
        <f t="shared" si="22"/>
        <v>0.20909</v>
      </c>
      <c r="E74" s="179">
        <f t="shared" si="24"/>
        <v>0</v>
      </c>
      <c r="F74" s="340">
        <v>0</v>
      </c>
      <c r="G74" s="341">
        <v>0</v>
      </c>
      <c r="H74" s="342">
        <v>0</v>
      </c>
      <c r="I74" s="178">
        <f t="shared" si="30"/>
        <v>0.20909</v>
      </c>
      <c r="J74" s="340">
        <v>0</v>
      </c>
      <c r="K74" s="341">
        <v>0.20909</v>
      </c>
      <c r="L74" s="341">
        <v>0</v>
      </c>
      <c r="M74" s="343">
        <v>0</v>
      </c>
      <c r="N74" s="178">
        <f t="shared" si="1"/>
        <v>0</v>
      </c>
      <c r="O74" s="344">
        <v>0</v>
      </c>
      <c r="P74" s="342">
        <v>0</v>
      </c>
      <c r="Q74" s="345">
        <v>0</v>
      </c>
      <c r="R74" s="123"/>
      <c r="T74" s="123"/>
      <c r="U74" s="123"/>
      <c r="V74" s="123"/>
      <c r="W74" s="123"/>
      <c r="X74" s="123"/>
      <c r="Y74" s="123"/>
      <c r="Z74" s="123"/>
      <c r="AA74" s="123"/>
      <c r="AB74" s="123"/>
      <c r="AC74" s="123"/>
      <c r="AD74" s="123"/>
      <c r="AE74" s="123"/>
      <c r="AF74" s="123"/>
      <c r="AG74" s="123"/>
    </row>
    <row r="75" spans="2:33" x14ac:dyDescent="0.25">
      <c r="B75" s="284" t="s">
        <v>366</v>
      </c>
      <c r="C75" s="285" t="s">
        <v>367</v>
      </c>
      <c r="D75" s="178">
        <f t="shared" si="22"/>
        <v>0</v>
      </c>
      <c r="E75" s="179">
        <f t="shared" si="24"/>
        <v>0</v>
      </c>
      <c r="F75" s="340">
        <v>0</v>
      </c>
      <c r="G75" s="341">
        <v>0</v>
      </c>
      <c r="H75" s="342">
        <v>0</v>
      </c>
      <c r="I75" s="178">
        <f t="shared" si="30"/>
        <v>0</v>
      </c>
      <c r="J75" s="340">
        <v>0</v>
      </c>
      <c r="K75" s="341">
        <v>0</v>
      </c>
      <c r="L75" s="341">
        <v>0</v>
      </c>
      <c r="M75" s="343">
        <v>0</v>
      </c>
      <c r="N75" s="178">
        <f t="shared" si="1"/>
        <v>0</v>
      </c>
      <c r="O75" s="344">
        <v>0</v>
      </c>
      <c r="P75" s="342">
        <v>0</v>
      </c>
      <c r="Q75" s="345">
        <v>0</v>
      </c>
      <c r="R75" s="123"/>
      <c r="T75" s="123"/>
      <c r="U75" s="123"/>
      <c r="V75" s="123"/>
      <c r="W75" s="123"/>
      <c r="X75" s="123"/>
      <c r="Y75" s="123"/>
      <c r="Z75" s="123"/>
      <c r="AA75" s="123"/>
      <c r="AB75" s="123"/>
      <c r="AC75" s="123"/>
      <c r="AD75" s="123"/>
      <c r="AE75" s="123"/>
      <c r="AF75" s="123"/>
      <c r="AG75" s="123"/>
    </row>
    <row r="76" spans="2:33" x14ac:dyDescent="0.25">
      <c r="B76" s="284" t="s">
        <v>368</v>
      </c>
      <c r="C76" s="346" t="s">
        <v>369</v>
      </c>
      <c r="D76" s="178">
        <f t="shared" si="22"/>
        <v>0</v>
      </c>
      <c r="E76" s="179">
        <f t="shared" si="24"/>
        <v>0</v>
      </c>
      <c r="F76" s="340">
        <v>0</v>
      </c>
      <c r="G76" s="341">
        <v>0</v>
      </c>
      <c r="H76" s="342">
        <v>0</v>
      </c>
      <c r="I76" s="178">
        <f t="shared" si="30"/>
        <v>0</v>
      </c>
      <c r="J76" s="340">
        <v>0</v>
      </c>
      <c r="K76" s="341">
        <v>0</v>
      </c>
      <c r="L76" s="341">
        <v>0</v>
      </c>
      <c r="M76" s="343">
        <v>0</v>
      </c>
      <c r="N76" s="178">
        <f t="shared" si="1"/>
        <v>0</v>
      </c>
      <c r="O76" s="344">
        <v>0</v>
      </c>
      <c r="P76" s="342">
        <v>0</v>
      </c>
      <c r="Q76" s="345">
        <v>0</v>
      </c>
      <c r="R76" s="123"/>
      <c r="T76" s="123"/>
      <c r="U76" s="123"/>
      <c r="V76" s="123"/>
      <c r="W76" s="123"/>
      <c r="X76" s="123"/>
      <c r="Y76" s="123"/>
      <c r="Z76" s="123"/>
      <c r="AA76" s="123"/>
      <c r="AB76" s="123"/>
      <c r="AC76" s="123"/>
      <c r="AD76" s="123"/>
      <c r="AE76" s="123"/>
      <c r="AF76" s="123"/>
      <c r="AG76" s="123"/>
    </row>
    <row r="77" spans="2:33" x14ac:dyDescent="0.25">
      <c r="B77" s="284" t="s">
        <v>370</v>
      </c>
      <c r="C77" s="346" t="s">
        <v>371</v>
      </c>
      <c r="D77" s="178">
        <f t="shared" si="22"/>
        <v>0</v>
      </c>
      <c r="E77" s="179">
        <f t="shared" si="24"/>
        <v>0</v>
      </c>
      <c r="F77" s="340">
        <v>0</v>
      </c>
      <c r="G77" s="341">
        <v>0</v>
      </c>
      <c r="H77" s="342">
        <v>0</v>
      </c>
      <c r="I77" s="178">
        <f t="shared" si="30"/>
        <v>0</v>
      </c>
      <c r="J77" s="340">
        <v>0</v>
      </c>
      <c r="K77" s="341">
        <v>0</v>
      </c>
      <c r="L77" s="341">
        <v>0</v>
      </c>
      <c r="M77" s="343">
        <v>0</v>
      </c>
      <c r="N77" s="178">
        <f t="shared" si="1"/>
        <v>0</v>
      </c>
      <c r="O77" s="344">
        <v>0</v>
      </c>
      <c r="P77" s="342">
        <v>0</v>
      </c>
      <c r="Q77" s="345">
        <v>0</v>
      </c>
      <c r="R77" s="123"/>
      <c r="T77" s="123"/>
      <c r="U77" s="123"/>
      <c r="V77" s="123"/>
      <c r="W77" s="123"/>
      <c r="X77" s="123"/>
      <c r="Y77" s="123"/>
      <c r="Z77" s="123"/>
      <c r="AA77" s="123"/>
      <c r="AB77" s="123"/>
      <c r="AC77" s="123"/>
      <c r="AD77" s="123"/>
      <c r="AE77" s="123"/>
      <c r="AF77" s="123"/>
      <c r="AG77" s="123"/>
    </row>
    <row r="78" spans="2:33" x14ac:dyDescent="0.25">
      <c r="B78" s="284" t="s">
        <v>372</v>
      </c>
      <c r="C78" s="285" t="s">
        <v>373</v>
      </c>
      <c r="D78" s="178">
        <f t="shared" si="22"/>
        <v>0</v>
      </c>
      <c r="E78" s="179">
        <f t="shared" si="24"/>
        <v>0</v>
      </c>
      <c r="F78" s="340">
        <v>0</v>
      </c>
      <c r="G78" s="341">
        <v>0</v>
      </c>
      <c r="H78" s="342">
        <v>0</v>
      </c>
      <c r="I78" s="178">
        <f t="shared" si="30"/>
        <v>0</v>
      </c>
      <c r="J78" s="340">
        <v>0</v>
      </c>
      <c r="K78" s="341">
        <v>0</v>
      </c>
      <c r="L78" s="341">
        <v>0</v>
      </c>
      <c r="M78" s="343">
        <v>0</v>
      </c>
      <c r="N78" s="178">
        <f t="shared" ref="N78:N142" si="35">O78+P78</f>
        <v>0</v>
      </c>
      <c r="O78" s="344">
        <v>0</v>
      </c>
      <c r="P78" s="342">
        <v>0</v>
      </c>
      <c r="Q78" s="345">
        <v>0</v>
      </c>
      <c r="R78" s="123"/>
      <c r="T78" s="123"/>
      <c r="U78" s="123"/>
      <c r="V78" s="123"/>
      <c r="W78" s="123"/>
      <c r="X78" s="123"/>
      <c r="Y78" s="123"/>
      <c r="Z78" s="123"/>
      <c r="AA78" s="123"/>
      <c r="AB78" s="123"/>
      <c r="AC78" s="123"/>
      <c r="AD78" s="123"/>
      <c r="AE78" s="123"/>
      <c r="AF78" s="123"/>
      <c r="AG78" s="123"/>
    </row>
    <row r="79" spans="2:33" x14ac:dyDescent="0.25">
      <c r="B79" s="284" t="s">
        <v>374</v>
      </c>
      <c r="C79" s="346" t="s">
        <v>375</v>
      </c>
      <c r="D79" s="178">
        <f t="shared" si="22"/>
        <v>0.44800000000000001</v>
      </c>
      <c r="E79" s="179">
        <f t="shared" si="24"/>
        <v>6.0000000000000001E-3</v>
      </c>
      <c r="F79" s="340">
        <v>0</v>
      </c>
      <c r="G79" s="341">
        <v>0</v>
      </c>
      <c r="H79" s="342">
        <v>6.0000000000000001E-3</v>
      </c>
      <c r="I79" s="178">
        <f t="shared" si="30"/>
        <v>0.21199999999999999</v>
      </c>
      <c r="J79" s="340">
        <v>0.06</v>
      </c>
      <c r="K79" s="341">
        <v>0.152</v>
      </c>
      <c r="L79" s="341">
        <v>0</v>
      </c>
      <c r="M79" s="343">
        <v>0</v>
      </c>
      <c r="N79" s="178">
        <f t="shared" si="35"/>
        <v>0</v>
      </c>
      <c r="O79" s="344">
        <v>0</v>
      </c>
      <c r="P79" s="342">
        <v>0</v>
      </c>
      <c r="Q79" s="345">
        <v>0.23</v>
      </c>
      <c r="R79" s="123"/>
      <c r="T79" s="123"/>
      <c r="U79" s="123"/>
      <c r="V79" s="123"/>
      <c r="W79" s="123"/>
      <c r="X79" s="123"/>
      <c r="Y79" s="123"/>
      <c r="Z79" s="123"/>
      <c r="AA79" s="123"/>
      <c r="AB79" s="123"/>
      <c r="AC79" s="123"/>
      <c r="AD79" s="123"/>
      <c r="AE79" s="123"/>
      <c r="AF79" s="123"/>
      <c r="AG79" s="123"/>
    </row>
    <row r="80" spans="2:33" x14ac:dyDescent="0.25">
      <c r="B80" s="284" t="s">
        <v>376</v>
      </c>
      <c r="C80" s="346" t="s">
        <v>377</v>
      </c>
      <c r="D80" s="178">
        <f t="shared" si="22"/>
        <v>0</v>
      </c>
      <c r="E80" s="179">
        <f t="shared" si="24"/>
        <v>0</v>
      </c>
      <c r="F80" s="340">
        <v>0</v>
      </c>
      <c r="G80" s="341">
        <v>0</v>
      </c>
      <c r="H80" s="342">
        <v>0</v>
      </c>
      <c r="I80" s="178">
        <f t="shared" si="30"/>
        <v>0</v>
      </c>
      <c r="J80" s="340">
        <v>0</v>
      </c>
      <c r="K80" s="341">
        <v>0</v>
      </c>
      <c r="L80" s="341">
        <v>0</v>
      </c>
      <c r="M80" s="343">
        <v>0</v>
      </c>
      <c r="N80" s="178">
        <f t="shared" si="35"/>
        <v>0</v>
      </c>
      <c r="O80" s="344">
        <v>0</v>
      </c>
      <c r="P80" s="342">
        <v>0</v>
      </c>
      <c r="Q80" s="345">
        <v>0</v>
      </c>
      <c r="R80" s="123"/>
      <c r="T80" s="123"/>
      <c r="U80" s="123"/>
      <c r="V80" s="123"/>
      <c r="W80" s="123"/>
      <c r="X80" s="123"/>
      <c r="Y80" s="123"/>
      <c r="Z80" s="123"/>
      <c r="AA80" s="123"/>
      <c r="AB80" s="123"/>
      <c r="AC80" s="123"/>
      <c r="AD80" s="123"/>
      <c r="AE80" s="123"/>
      <c r="AF80" s="123"/>
      <c r="AG80" s="123"/>
    </row>
    <row r="81" spans="1:33" x14ac:dyDescent="0.25">
      <c r="B81" s="284" t="s">
        <v>378</v>
      </c>
      <c r="C81" s="346" t="s">
        <v>379</v>
      </c>
      <c r="D81" s="178">
        <f t="shared" si="22"/>
        <v>0</v>
      </c>
      <c r="E81" s="179">
        <f t="shared" si="24"/>
        <v>0</v>
      </c>
      <c r="F81" s="340">
        <v>0</v>
      </c>
      <c r="G81" s="341">
        <v>0</v>
      </c>
      <c r="H81" s="342">
        <v>0</v>
      </c>
      <c r="I81" s="178">
        <f t="shared" si="30"/>
        <v>0</v>
      </c>
      <c r="J81" s="340">
        <v>0</v>
      </c>
      <c r="K81" s="341">
        <v>0</v>
      </c>
      <c r="L81" s="341">
        <v>0</v>
      </c>
      <c r="M81" s="343">
        <v>0</v>
      </c>
      <c r="N81" s="178">
        <f t="shared" si="35"/>
        <v>0</v>
      </c>
      <c r="O81" s="344">
        <v>0</v>
      </c>
      <c r="P81" s="342">
        <v>0</v>
      </c>
      <c r="Q81" s="345">
        <v>0</v>
      </c>
      <c r="R81" s="123"/>
      <c r="T81" s="123"/>
      <c r="U81" s="123"/>
      <c r="V81" s="123"/>
      <c r="W81" s="123"/>
      <c r="X81" s="123"/>
      <c r="Y81" s="123"/>
      <c r="Z81" s="123"/>
      <c r="AA81" s="123"/>
      <c r="AB81" s="123"/>
      <c r="AC81" s="123"/>
      <c r="AD81" s="123"/>
      <c r="AE81" s="123"/>
      <c r="AF81" s="123"/>
      <c r="AG81" s="123"/>
    </row>
    <row r="82" spans="1:33" ht="15.75" thickBot="1" x14ac:dyDescent="0.3">
      <c r="B82" s="347" t="s">
        <v>380</v>
      </c>
      <c r="C82" s="348" t="s">
        <v>381</v>
      </c>
      <c r="D82" s="349">
        <f t="shared" si="22"/>
        <v>3.4619999999999998E-2</v>
      </c>
      <c r="E82" s="350">
        <f t="shared" si="24"/>
        <v>0</v>
      </c>
      <c r="F82" s="351">
        <v>0</v>
      </c>
      <c r="G82" s="352">
        <v>0</v>
      </c>
      <c r="H82" s="353">
        <v>0</v>
      </c>
      <c r="I82" s="349">
        <f t="shared" si="30"/>
        <v>3.4619999999999998E-2</v>
      </c>
      <c r="J82" s="351">
        <v>0</v>
      </c>
      <c r="K82" s="352">
        <v>3.4619999999999998E-2</v>
      </c>
      <c r="L82" s="352">
        <v>0</v>
      </c>
      <c r="M82" s="354">
        <v>0</v>
      </c>
      <c r="N82" s="349">
        <f t="shared" si="35"/>
        <v>0</v>
      </c>
      <c r="O82" s="355">
        <v>0</v>
      </c>
      <c r="P82" s="353">
        <v>0</v>
      </c>
      <c r="Q82" s="356">
        <v>0</v>
      </c>
      <c r="R82" s="123"/>
      <c r="T82" s="123"/>
      <c r="U82" s="123"/>
      <c r="V82" s="123"/>
      <c r="W82" s="123"/>
      <c r="X82" s="123"/>
      <c r="Y82" s="123"/>
      <c r="Z82" s="123"/>
      <c r="AA82" s="123"/>
      <c r="AB82" s="123"/>
      <c r="AC82" s="123"/>
      <c r="AD82" s="123"/>
      <c r="AE82" s="123"/>
      <c r="AF82" s="123"/>
      <c r="AG82" s="123"/>
    </row>
    <row r="83" spans="1:33" ht="15.75" thickBot="1" x14ac:dyDescent="0.3">
      <c r="B83" s="357" t="s">
        <v>382</v>
      </c>
      <c r="C83" s="358" t="s">
        <v>383</v>
      </c>
      <c r="D83" s="359">
        <f t="shared" si="22"/>
        <v>0</v>
      </c>
      <c r="E83" s="360">
        <f t="shared" si="24"/>
        <v>0</v>
      </c>
      <c r="F83" s="361">
        <v>0</v>
      </c>
      <c r="G83" s="362">
        <v>0</v>
      </c>
      <c r="H83" s="363">
        <v>0</v>
      </c>
      <c r="I83" s="359">
        <f t="shared" si="30"/>
        <v>0</v>
      </c>
      <c r="J83" s="361">
        <v>0</v>
      </c>
      <c r="K83" s="362">
        <v>0</v>
      </c>
      <c r="L83" s="362">
        <v>0</v>
      </c>
      <c r="M83" s="364">
        <v>0</v>
      </c>
      <c r="N83" s="359">
        <f t="shared" si="35"/>
        <v>0</v>
      </c>
      <c r="O83" s="365">
        <v>0</v>
      </c>
      <c r="P83" s="363">
        <v>0</v>
      </c>
      <c r="Q83" s="366">
        <v>0</v>
      </c>
      <c r="R83" s="123"/>
      <c r="T83" s="123"/>
      <c r="U83" s="123"/>
      <c r="V83" s="123"/>
      <c r="W83" s="123"/>
      <c r="X83" s="123"/>
      <c r="Y83" s="123"/>
      <c r="Z83" s="123"/>
      <c r="AA83" s="123"/>
      <c r="AB83" s="123"/>
      <c r="AC83" s="123"/>
      <c r="AD83" s="123"/>
      <c r="AE83" s="123"/>
      <c r="AF83" s="123"/>
      <c r="AG83" s="123"/>
    </row>
    <row r="84" spans="1:33" x14ac:dyDescent="0.25">
      <c r="A84" s="367"/>
      <c r="B84" s="263" t="s">
        <v>384</v>
      </c>
      <c r="C84" s="225" t="s">
        <v>385</v>
      </c>
      <c r="D84" s="159">
        <f t="shared" si="22"/>
        <v>92.315740000000005</v>
      </c>
      <c r="E84" s="160">
        <f t="shared" si="24"/>
        <v>28.05714</v>
      </c>
      <c r="F84" s="161">
        <f>SUM(F85:F91)</f>
        <v>6.4303800000000004</v>
      </c>
      <c r="G84" s="162">
        <f>SUM(G85:G91)</f>
        <v>0</v>
      </c>
      <c r="H84" s="163">
        <f>SUM(H85:H91)</f>
        <v>21.626760000000001</v>
      </c>
      <c r="I84" s="159">
        <f t="shared" si="30"/>
        <v>45.858600000000003</v>
      </c>
      <c r="J84" s="161">
        <f t="shared" ref="J84:Q84" si="36">SUM(J85:J91)</f>
        <v>13.688960000000002</v>
      </c>
      <c r="K84" s="162">
        <f t="shared" si="36"/>
        <v>27.331400000000002</v>
      </c>
      <c r="L84" s="162">
        <f t="shared" si="36"/>
        <v>4.8382399999999999</v>
      </c>
      <c r="M84" s="164">
        <f t="shared" si="36"/>
        <v>0</v>
      </c>
      <c r="N84" s="159">
        <f t="shared" si="35"/>
        <v>18.175000000000001</v>
      </c>
      <c r="O84" s="165">
        <f>SUM(O85:O91)</f>
        <v>18.175000000000001</v>
      </c>
      <c r="P84" s="163">
        <f t="shared" si="36"/>
        <v>0</v>
      </c>
      <c r="Q84" s="159">
        <f t="shared" si="36"/>
        <v>0.22500000000000001</v>
      </c>
      <c r="R84" s="123"/>
      <c r="T84" s="123"/>
      <c r="U84" s="123"/>
      <c r="V84" s="123"/>
      <c r="W84" s="123"/>
      <c r="X84" s="123"/>
      <c r="Y84" s="123"/>
      <c r="Z84" s="123"/>
      <c r="AA84" s="123"/>
      <c r="AB84" s="123"/>
      <c r="AC84" s="123"/>
      <c r="AD84" s="123"/>
      <c r="AE84" s="123"/>
      <c r="AF84" s="123"/>
      <c r="AG84" s="123"/>
    </row>
    <row r="85" spans="1:33" x14ac:dyDescent="0.25">
      <c r="A85" s="367"/>
      <c r="B85" s="368" t="s">
        <v>386</v>
      </c>
      <c r="C85" s="369" t="s">
        <v>387</v>
      </c>
      <c r="D85" s="370">
        <f t="shared" si="22"/>
        <v>0.63937999999999995</v>
      </c>
      <c r="E85" s="371">
        <f t="shared" si="24"/>
        <v>0.33438000000000001</v>
      </c>
      <c r="F85" s="372">
        <v>0.33438000000000001</v>
      </c>
      <c r="G85" s="373">
        <v>0</v>
      </c>
      <c r="H85" s="374">
        <v>0</v>
      </c>
      <c r="I85" s="370">
        <f t="shared" si="30"/>
        <v>0.3</v>
      </c>
      <c r="J85" s="372">
        <v>0</v>
      </c>
      <c r="K85" s="373">
        <v>0.3</v>
      </c>
      <c r="L85" s="373">
        <v>0</v>
      </c>
      <c r="M85" s="375">
        <v>0</v>
      </c>
      <c r="N85" s="370">
        <f t="shared" si="35"/>
        <v>0</v>
      </c>
      <c r="O85" s="376">
        <v>0</v>
      </c>
      <c r="P85" s="374">
        <v>0</v>
      </c>
      <c r="Q85" s="377">
        <v>5.0000000000000001E-3</v>
      </c>
      <c r="R85" s="123"/>
      <c r="T85" s="123"/>
      <c r="U85" s="123"/>
      <c r="V85" s="123"/>
      <c r="W85" s="123"/>
      <c r="X85" s="123"/>
      <c r="Y85" s="123"/>
      <c r="Z85" s="123"/>
      <c r="AA85" s="123"/>
      <c r="AB85" s="123"/>
      <c r="AC85" s="123"/>
      <c r="AD85" s="123"/>
      <c r="AE85" s="123"/>
      <c r="AF85" s="123"/>
      <c r="AG85" s="123"/>
    </row>
    <row r="86" spans="1:33" x14ac:dyDescent="0.25">
      <c r="A86" s="367"/>
      <c r="B86" s="378" t="s">
        <v>388</v>
      </c>
      <c r="C86" s="379" t="s">
        <v>389</v>
      </c>
      <c r="D86" s="370">
        <f t="shared" si="22"/>
        <v>0</v>
      </c>
      <c r="E86" s="371">
        <f t="shared" si="24"/>
        <v>0</v>
      </c>
      <c r="F86" s="372">
        <v>0</v>
      </c>
      <c r="G86" s="373">
        <v>0</v>
      </c>
      <c r="H86" s="374">
        <v>0</v>
      </c>
      <c r="I86" s="370">
        <f t="shared" si="30"/>
        <v>0</v>
      </c>
      <c r="J86" s="372">
        <v>0</v>
      </c>
      <c r="K86" s="373">
        <v>0</v>
      </c>
      <c r="L86" s="373">
        <v>0</v>
      </c>
      <c r="M86" s="375">
        <v>0</v>
      </c>
      <c r="N86" s="370">
        <f t="shared" si="35"/>
        <v>0</v>
      </c>
      <c r="O86" s="376">
        <v>0</v>
      </c>
      <c r="P86" s="374">
        <v>0</v>
      </c>
      <c r="Q86" s="377">
        <v>0</v>
      </c>
      <c r="R86" s="123"/>
      <c r="T86" s="123"/>
      <c r="U86" s="123"/>
      <c r="V86" s="123"/>
      <c r="W86" s="123"/>
      <c r="X86" s="123"/>
      <c r="Y86" s="123"/>
      <c r="Z86" s="123"/>
      <c r="AA86" s="123"/>
      <c r="AB86" s="123"/>
      <c r="AC86" s="123"/>
      <c r="AD86" s="123"/>
      <c r="AE86" s="123"/>
      <c r="AF86" s="123"/>
      <c r="AG86" s="123"/>
    </row>
    <row r="87" spans="1:33" x14ac:dyDescent="0.25">
      <c r="A87" s="367"/>
      <c r="B87" s="380" t="s">
        <v>390</v>
      </c>
      <c r="C87" s="381" t="s">
        <v>391</v>
      </c>
      <c r="D87" s="229">
        <f t="shared" si="22"/>
        <v>46.114109999999997</v>
      </c>
      <c r="E87" s="230">
        <f t="shared" si="24"/>
        <v>19.519470000000002</v>
      </c>
      <c r="F87" s="372">
        <v>0</v>
      </c>
      <c r="G87" s="373">
        <v>0</v>
      </c>
      <c r="H87" s="374">
        <v>19.519470000000002</v>
      </c>
      <c r="I87" s="229">
        <f t="shared" si="30"/>
        <v>26.594639999999998</v>
      </c>
      <c r="J87" s="372">
        <v>0</v>
      </c>
      <c r="K87" s="373">
        <v>26.1814</v>
      </c>
      <c r="L87" s="373">
        <v>0.41324</v>
      </c>
      <c r="M87" s="375">
        <v>0</v>
      </c>
      <c r="N87" s="370">
        <f t="shared" si="35"/>
        <v>0</v>
      </c>
      <c r="O87" s="274">
        <v>0</v>
      </c>
      <c r="P87" s="374">
        <v>0</v>
      </c>
      <c r="Q87" s="377">
        <v>0</v>
      </c>
      <c r="R87" s="123"/>
      <c r="T87" s="123"/>
      <c r="U87" s="123"/>
      <c r="V87" s="123"/>
      <c r="W87" s="123"/>
      <c r="X87" s="123"/>
      <c r="Y87" s="123"/>
      <c r="Z87" s="123"/>
      <c r="AA87" s="123"/>
      <c r="AB87" s="123"/>
      <c r="AC87" s="123"/>
      <c r="AD87" s="123"/>
      <c r="AE87" s="123"/>
      <c r="AF87" s="123"/>
      <c r="AG87" s="123"/>
    </row>
    <row r="88" spans="1:33" x14ac:dyDescent="0.25">
      <c r="A88" s="367"/>
      <c r="B88" s="382" t="s">
        <v>392</v>
      </c>
      <c r="C88" s="383" t="s">
        <v>393</v>
      </c>
      <c r="D88" s="237">
        <f t="shared" si="22"/>
        <v>45.562249999999999</v>
      </c>
      <c r="E88" s="238">
        <f t="shared" si="24"/>
        <v>8.2032899999999991</v>
      </c>
      <c r="F88" s="372">
        <v>6.0960000000000001</v>
      </c>
      <c r="G88" s="373">
        <v>0</v>
      </c>
      <c r="H88" s="374">
        <v>2.1072899999999999</v>
      </c>
      <c r="I88" s="237">
        <f t="shared" si="30"/>
        <v>18.96396</v>
      </c>
      <c r="J88" s="372">
        <v>13.688960000000002</v>
      </c>
      <c r="K88" s="373">
        <v>0.85</v>
      </c>
      <c r="L88" s="373">
        <v>4.4249999999999998</v>
      </c>
      <c r="M88" s="375">
        <v>0</v>
      </c>
      <c r="N88" s="384">
        <f t="shared" si="35"/>
        <v>18.175000000000001</v>
      </c>
      <c r="O88" s="385">
        <v>18.175000000000001</v>
      </c>
      <c r="P88" s="374">
        <v>0</v>
      </c>
      <c r="Q88" s="377">
        <v>0.22</v>
      </c>
      <c r="R88" s="123"/>
      <c r="T88" s="123"/>
      <c r="U88" s="123"/>
      <c r="V88" s="123"/>
      <c r="W88" s="123"/>
      <c r="X88" s="123"/>
      <c r="Y88" s="123"/>
      <c r="Z88" s="123"/>
      <c r="AA88" s="123"/>
      <c r="AB88" s="123"/>
      <c r="AC88" s="123"/>
      <c r="AD88" s="123"/>
      <c r="AE88" s="123"/>
      <c r="AF88" s="123"/>
      <c r="AG88" s="123"/>
    </row>
    <row r="89" spans="1:33" x14ac:dyDescent="0.25">
      <c r="A89" s="367"/>
      <c r="B89" s="382" t="s">
        <v>394</v>
      </c>
      <c r="C89" s="236" t="s">
        <v>395</v>
      </c>
      <c r="D89" s="237">
        <f t="shared" si="22"/>
        <v>0</v>
      </c>
      <c r="E89" s="238">
        <f t="shared" si="24"/>
        <v>0</v>
      </c>
      <c r="F89" s="372">
        <v>0</v>
      </c>
      <c r="G89" s="373">
        <v>0</v>
      </c>
      <c r="H89" s="374">
        <v>0</v>
      </c>
      <c r="I89" s="237">
        <f t="shared" si="30"/>
        <v>0</v>
      </c>
      <c r="J89" s="372">
        <v>0</v>
      </c>
      <c r="K89" s="373">
        <v>0</v>
      </c>
      <c r="L89" s="373">
        <v>0</v>
      </c>
      <c r="M89" s="375">
        <v>0</v>
      </c>
      <c r="N89" s="384">
        <f t="shared" si="35"/>
        <v>0</v>
      </c>
      <c r="O89" s="385">
        <v>0</v>
      </c>
      <c r="P89" s="374">
        <v>0</v>
      </c>
      <c r="Q89" s="377">
        <v>0</v>
      </c>
      <c r="R89" s="123"/>
      <c r="T89" s="123"/>
      <c r="U89" s="123"/>
      <c r="V89" s="123"/>
      <c r="W89" s="123"/>
      <c r="X89" s="123"/>
      <c r="Y89" s="123"/>
      <c r="Z89" s="123"/>
      <c r="AA89" s="123"/>
      <c r="AB89" s="123"/>
      <c r="AC89" s="123"/>
      <c r="AD89" s="123"/>
      <c r="AE89" s="123"/>
      <c r="AF89" s="123"/>
      <c r="AG89" s="123"/>
    </row>
    <row r="90" spans="1:33" x14ac:dyDescent="0.25">
      <c r="A90" s="367"/>
      <c r="B90" s="382" t="s">
        <v>396</v>
      </c>
      <c r="C90" s="236" t="s">
        <v>397</v>
      </c>
      <c r="D90" s="237">
        <f t="shared" si="22"/>
        <v>0</v>
      </c>
      <c r="E90" s="238">
        <f t="shared" si="24"/>
        <v>0</v>
      </c>
      <c r="F90" s="372">
        <v>0</v>
      </c>
      <c r="G90" s="373">
        <v>0</v>
      </c>
      <c r="H90" s="374">
        <v>0</v>
      </c>
      <c r="I90" s="237">
        <f t="shared" si="30"/>
        <v>0</v>
      </c>
      <c r="J90" s="372">
        <v>0</v>
      </c>
      <c r="K90" s="373">
        <v>0</v>
      </c>
      <c r="L90" s="373">
        <v>0</v>
      </c>
      <c r="M90" s="375">
        <v>0</v>
      </c>
      <c r="N90" s="384">
        <f t="shared" si="35"/>
        <v>0</v>
      </c>
      <c r="O90" s="385">
        <v>0</v>
      </c>
      <c r="P90" s="374">
        <v>0</v>
      </c>
      <c r="Q90" s="377">
        <v>0</v>
      </c>
      <c r="R90" s="123"/>
      <c r="T90" s="123"/>
      <c r="U90" s="123"/>
      <c r="V90" s="123"/>
      <c r="W90" s="123"/>
      <c r="X90" s="123"/>
      <c r="Y90" s="123"/>
      <c r="Z90" s="123"/>
      <c r="AA90" s="123"/>
      <c r="AB90" s="123"/>
      <c r="AC90" s="123"/>
      <c r="AD90" s="123"/>
      <c r="AE90" s="123"/>
      <c r="AF90" s="123"/>
      <c r="AG90" s="123"/>
    </row>
    <row r="91" spans="1:33" ht="15.75" thickBot="1" x14ac:dyDescent="0.3">
      <c r="A91" s="367"/>
      <c r="B91" s="382" t="s">
        <v>398</v>
      </c>
      <c r="C91" s="236" t="s">
        <v>399</v>
      </c>
      <c r="D91" s="237">
        <f t="shared" si="22"/>
        <v>0</v>
      </c>
      <c r="E91" s="238">
        <f t="shared" ref="E91:E96" si="37">SUM(F91:H91)</f>
        <v>0</v>
      </c>
      <c r="F91" s="386">
        <v>0</v>
      </c>
      <c r="G91" s="387">
        <v>0</v>
      </c>
      <c r="H91" s="388">
        <v>0</v>
      </c>
      <c r="I91" s="237">
        <f t="shared" si="30"/>
        <v>0</v>
      </c>
      <c r="J91" s="386">
        <v>0</v>
      </c>
      <c r="K91" s="387">
        <v>0</v>
      </c>
      <c r="L91" s="387">
        <v>0</v>
      </c>
      <c r="M91" s="389">
        <v>0</v>
      </c>
      <c r="N91" s="237">
        <f t="shared" si="35"/>
        <v>0</v>
      </c>
      <c r="O91" s="385">
        <v>0</v>
      </c>
      <c r="P91" s="388">
        <v>0</v>
      </c>
      <c r="Q91" s="390">
        <v>0</v>
      </c>
      <c r="R91" s="123"/>
      <c r="T91" s="123"/>
      <c r="U91" s="123"/>
      <c r="V91" s="123"/>
      <c r="W91" s="123"/>
      <c r="X91" s="123"/>
      <c r="Y91" s="123"/>
      <c r="Z91" s="123"/>
      <c r="AA91" s="123"/>
      <c r="AB91" s="123"/>
      <c r="AC91" s="123"/>
      <c r="AD91" s="123"/>
      <c r="AE91" s="123"/>
      <c r="AF91" s="123"/>
      <c r="AG91" s="123"/>
    </row>
    <row r="92" spans="1:33" ht="16.5" thickTop="1" thickBot="1" x14ac:dyDescent="0.3">
      <c r="A92" s="367"/>
      <c r="B92" s="252" t="s">
        <v>123</v>
      </c>
      <c r="C92" s="139" t="s">
        <v>400</v>
      </c>
      <c r="D92" s="391">
        <f>D93+D96+D99+D101+D107+D108+D114+D118+D121+D136+D137</f>
        <v>291.15307122711226</v>
      </c>
      <c r="E92" s="253">
        <f t="shared" si="37"/>
        <v>84.602248519830994</v>
      </c>
      <c r="F92" s="254">
        <f>F93+F96+F99+F101+F107+F108+F114+F118+F121+F136+F137</f>
        <v>3.2771082849781976</v>
      </c>
      <c r="G92" s="255">
        <f>G93+G96+G99+G101+G107+G108+G114+G118+G121+G136+G137</f>
        <v>12.84350126159908</v>
      </c>
      <c r="H92" s="256">
        <f>H93+H96+H99+H101+H107+H108+H114+H118+H121+H136+H137</f>
        <v>68.481638973253709</v>
      </c>
      <c r="I92" s="252">
        <f t="shared" si="30"/>
        <v>205.29315677917253</v>
      </c>
      <c r="J92" s="254">
        <f t="shared" ref="J92:Q92" si="38">J93+J96+J99+J101+J107+J108+J114+J118+J121+J136+J137</f>
        <v>139.27362300523225</v>
      </c>
      <c r="K92" s="255">
        <f t="shared" si="38"/>
        <v>41.280506411606403</v>
      </c>
      <c r="L92" s="255">
        <f t="shared" si="38"/>
        <v>24.739027362333868</v>
      </c>
      <c r="M92" s="257">
        <f t="shared" si="38"/>
        <v>0.62664555113284182</v>
      </c>
      <c r="N92" s="252">
        <f t="shared" si="35"/>
        <v>0.59349841852522323</v>
      </c>
      <c r="O92" s="258">
        <f>O93+O96+O99+O101+O107+O108+O114+O118+O121+O136+O137</f>
        <v>0.59349841852522323</v>
      </c>
      <c r="P92" s="256">
        <f t="shared" si="38"/>
        <v>0</v>
      </c>
      <c r="Q92" s="252">
        <f t="shared" si="38"/>
        <v>3.7521958450735499E-2</v>
      </c>
      <c r="R92" s="123"/>
      <c r="T92" s="123"/>
      <c r="U92" s="123"/>
      <c r="V92" s="123"/>
      <c r="W92" s="123"/>
      <c r="X92" s="123"/>
      <c r="Y92" s="123"/>
      <c r="Z92" s="123"/>
      <c r="AA92" s="123"/>
      <c r="AB92" s="123"/>
      <c r="AC92" s="123"/>
      <c r="AD92" s="123"/>
      <c r="AE92" s="123"/>
      <c r="AF92" s="123"/>
      <c r="AG92" s="123"/>
    </row>
    <row r="93" spans="1:33" ht="15.75" thickTop="1" x14ac:dyDescent="0.25">
      <c r="B93" s="148" t="s">
        <v>125</v>
      </c>
      <c r="C93" s="392" t="s">
        <v>290</v>
      </c>
      <c r="D93" s="393">
        <f>D94+D95</f>
        <v>0</v>
      </c>
      <c r="E93" s="394">
        <f t="shared" si="37"/>
        <v>0</v>
      </c>
      <c r="F93" s="395">
        <f>F94+F95</f>
        <v>0</v>
      </c>
      <c r="G93" s="396">
        <f>G94+G95</f>
        <v>0</v>
      </c>
      <c r="H93" s="397">
        <f>H94+H95</f>
        <v>0</v>
      </c>
      <c r="I93" s="398">
        <f t="shared" si="30"/>
        <v>0</v>
      </c>
      <c r="J93" s="395">
        <f t="shared" ref="J93:Q93" si="39">J94+J95</f>
        <v>0</v>
      </c>
      <c r="K93" s="396">
        <f t="shared" si="39"/>
        <v>0</v>
      </c>
      <c r="L93" s="396">
        <f t="shared" si="39"/>
        <v>0</v>
      </c>
      <c r="M93" s="399">
        <f t="shared" si="39"/>
        <v>0</v>
      </c>
      <c r="N93" s="398">
        <f t="shared" si="35"/>
        <v>0</v>
      </c>
      <c r="O93" s="400">
        <f>O94+O95</f>
        <v>0</v>
      </c>
      <c r="P93" s="397">
        <f t="shared" si="39"/>
        <v>0</v>
      </c>
      <c r="Q93" s="398">
        <f t="shared" si="39"/>
        <v>0</v>
      </c>
      <c r="R93" s="123"/>
      <c r="T93" s="123"/>
      <c r="U93" s="123"/>
      <c r="V93" s="123"/>
      <c r="W93" s="123"/>
      <c r="X93" s="123"/>
      <c r="Y93" s="123"/>
      <c r="Z93" s="123"/>
      <c r="AA93" s="123"/>
      <c r="AB93" s="123"/>
      <c r="AC93" s="123"/>
      <c r="AD93" s="123"/>
      <c r="AE93" s="123"/>
      <c r="AF93" s="123"/>
      <c r="AG93" s="123"/>
    </row>
    <row r="94" spans="1:33" ht="25.5" x14ac:dyDescent="0.25">
      <c r="B94" s="176" t="s">
        <v>401</v>
      </c>
      <c r="C94" s="177" t="s">
        <v>257</v>
      </c>
      <c r="D94" s="401">
        <v>0</v>
      </c>
      <c r="E94" s="230">
        <f t="shared" si="37"/>
        <v>0</v>
      </c>
      <c r="F94" s="231">
        <f>IFERROR($D$94*F146/100, 0)</f>
        <v>0</v>
      </c>
      <c r="G94" s="232">
        <f>IFERROR($D$94*G146/100, 0)</f>
        <v>0</v>
      </c>
      <c r="H94" s="233">
        <f>IFERROR($D$94*H146/100, 0)</f>
        <v>0</v>
      </c>
      <c r="I94" s="229">
        <f t="shared" si="30"/>
        <v>0</v>
      </c>
      <c r="J94" s="231">
        <f t="shared" ref="J94:Q94" si="40">IFERROR($D$94*J146/100, 0)</f>
        <v>0</v>
      </c>
      <c r="K94" s="232">
        <f t="shared" si="40"/>
        <v>0</v>
      </c>
      <c r="L94" s="232">
        <f t="shared" si="40"/>
        <v>0</v>
      </c>
      <c r="M94" s="234">
        <f t="shared" si="40"/>
        <v>0</v>
      </c>
      <c r="N94" s="229">
        <f t="shared" si="35"/>
        <v>0</v>
      </c>
      <c r="O94" s="235">
        <f>IFERROR($D$94*O146/100, 0)</f>
        <v>0</v>
      </c>
      <c r="P94" s="233">
        <f t="shared" si="40"/>
        <v>0</v>
      </c>
      <c r="Q94" s="229">
        <f t="shared" si="40"/>
        <v>0</v>
      </c>
      <c r="R94" s="123"/>
      <c r="T94" s="123"/>
      <c r="U94" s="123"/>
      <c r="V94" s="123"/>
      <c r="W94" s="123"/>
      <c r="X94" s="123"/>
      <c r="Y94" s="123"/>
      <c r="Z94" s="123"/>
      <c r="AA94" s="123"/>
      <c r="AB94" s="123"/>
      <c r="AC94" s="123"/>
      <c r="AD94" s="123"/>
      <c r="AE94" s="123"/>
      <c r="AF94" s="123"/>
      <c r="AG94" s="123"/>
    </row>
    <row r="95" spans="1:33" ht="15.75" thickBot="1" x14ac:dyDescent="0.3">
      <c r="B95" s="176" t="s">
        <v>402</v>
      </c>
      <c r="C95" s="186" t="s">
        <v>293</v>
      </c>
      <c r="D95" s="401">
        <v>0</v>
      </c>
      <c r="E95" s="230">
        <f t="shared" si="37"/>
        <v>0</v>
      </c>
      <c r="F95" s="231">
        <f>IFERROR($D$95*F147/100, 0)</f>
        <v>0</v>
      </c>
      <c r="G95" s="232">
        <f>IFERROR($D$95*G147/100, 0)</f>
        <v>0</v>
      </c>
      <c r="H95" s="233">
        <f>IFERROR($D$95*H147/100, 0)</f>
        <v>0</v>
      </c>
      <c r="I95" s="229">
        <f t="shared" si="30"/>
        <v>0</v>
      </c>
      <c r="J95" s="231">
        <f t="shared" ref="J95:Q95" si="41">IFERROR($D$95*J147/100, 0)</f>
        <v>0</v>
      </c>
      <c r="K95" s="232">
        <f t="shared" si="41"/>
        <v>0</v>
      </c>
      <c r="L95" s="232">
        <f t="shared" si="41"/>
        <v>0</v>
      </c>
      <c r="M95" s="234">
        <f t="shared" si="41"/>
        <v>0</v>
      </c>
      <c r="N95" s="229">
        <f t="shared" si="35"/>
        <v>0</v>
      </c>
      <c r="O95" s="235">
        <f>IFERROR($D$95*O147/100, 0)</f>
        <v>0</v>
      </c>
      <c r="P95" s="233">
        <f t="shared" si="41"/>
        <v>0</v>
      </c>
      <c r="Q95" s="229">
        <f t="shared" si="41"/>
        <v>0</v>
      </c>
      <c r="R95" s="123"/>
      <c r="T95" s="123"/>
      <c r="U95" s="123"/>
      <c r="V95" s="123"/>
      <c r="W95" s="123"/>
      <c r="X95" s="123"/>
      <c r="Y95" s="123"/>
      <c r="Z95" s="123"/>
      <c r="AA95" s="123"/>
      <c r="AB95" s="123"/>
      <c r="AC95" s="123"/>
      <c r="AD95" s="123"/>
      <c r="AE95" s="123"/>
      <c r="AF95" s="123"/>
      <c r="AG95" s="123"/>
    </row>
    <row r="96" spans="1:33" x14ac:dyDescent="0.25">
      <c r="B96" s="402" t="s">
        <v>127</v>
      </c>
      <c r="C96" s="264" t="s">
        <v>300</v>
      </c>
      <c r="D96" s="403">
        <f>D97+D98</f>
        <v>6.3445300000000007</v>
      </c>
      <c r="E96" s="160">
        <f t="shared" si="37"/>
        <v>1.8435714984535598</v>
      </c>
      <c r="F96" s="161">
        <f>F97+F98</f>
        <v>7.1411617743418102E-2</v>
      </c>
      <c r="G96" s="162">
        <f>G97+G98</f>
        <v>0.27987332819749144</v>
      </c>
      <c r="H96" s="163">
        <f>H97+H98</f>
        <v>1.4922865525126503</v>
      </c>
      <c r="I96" s="159">
        <f t="shared" si="30"/>
        <v>4.4735526453168157</v>
      </c>
      <c r="J96" s="161">
        <f t="shared" ref="J96:Q96" si="42">J97+J98</f>
        <v>3.0349179407285698</v>
      </c>
      <c r="K96" s="162">
        <f t="shared" si="42"/>
        <v>0.89954541863421167</v>
      </c>
      <c r="L96" s="162">
        <f t="shared" si="42"/>
        <v>0.53908928595403449</v>
      </c>
      <c r="M96" s="164">
        <f t="shared" si="42"/>
        <v>1.3655262098978757E-2</v>
      </c>
      <c r="N96" s="159">
        <f t="shared" si="35"/>
        <v>1.2932951403932134E-2</v>
      </c>
      <c r="O96" s="165">
        <f>O97+O98</f>
        <v>1.2932951403932134E-2</v>
      </c>
      <c r="P96" s="163">
        <f t="shared" si="42"/>
        <v>0</v>
      </c>
      <c r="Q96" s="159">
        <f t="shared" si="42"/>
        <v>8.176427267145266E-4</v>
      </c>
      <c r="R96" s="123"/>
      <c r="T96" s="123"/>
      <c r="U96" s="123"/>
      <c r="V96" s="123"/>
      <c r="W96" s="123"/>
      <c r="X96" s="123"/>
      <c r="Y96" s="123"/>
      <c r="Z96" s="123"/>
      <c r="AA96" s="123"/>
      <c r="AB96" s="123"/>
      <c r="AC96" s="123"/>
      <c r="AD96" s="123"/>
      <c r="AE96" s="123"/>
      <c r="AF96" s="123"/>
      <c r="AG96" s="123"/>
    </row>
    <row r="97" spans="2:33" ht="25.5" x14ac:dyDescent="0.25">
      <c r="B97" s="185" t="s">
        <v>129</v>
      </c>
      <c r="C97" s="177" t="s">
        <v>302</v>
      </c>
      <c r="D97" s="401">
        <v>6.3445300000000007</v>
      </c>
      <c r="E97" s="230">
        <f t="shared" si="24"/>
        <v>1.8435714984535598</v>
      </c>
      <c r="F97" s="231">
        <f>IFERROR($D$97*F149/100, 0)</f>
        <v>7.1411617743418102E-2</v>
      </c>
      <c r="G97" s="232">
        <f>IFERROR($D$97*G149/100, 0)</f>
        <v>0.27987332819749144</v>
      </c>
      <c r="H97" s="233">
        <f>IFERROR($D$97*H149/100, 0)</f>
        <v>1.4922865525126503</v>
      </c>
      <c r="I97" s="229">
        <f t="shared" si="30"/>
        <v>4.4735526453168157</v>
      </c>
      <c r="J97" s="231">
        <f t="shared" ref="J97:Q97" si="43">IFERROR($D$97*J149/100, 0)</f>
        <v>3.0349179407285698</v>
      </c>
      <c r="K97" s="232">
        <f t="shared" si="43"/>
        <v>0.89954541863421167</v>
      </c>
      <c r="L97" s="232">
        <f t="shared" si="43"/>
        <v>0.53908928595403449</v>
      </c>
      <c r="M97" s="234">
        <f t="shared" si="43"/>
        <v>1.3655262098978757E-2</v>
      </c>
      <c r="N97" s="229">
        <f t="shared" si="35"/>
        <v>1.2932951403932134E-2</v>
      </c>
      <c r="O97" s="235">
        <f>IFERROR($D$97*O149/100, 0)</f>
        <v>1.2932951403932134E-2</v>
      </c>
      <c r="P97" s="233">
        <f t="shared" si="43"/>
        <v>0</v>
      </c>
      <c r="Q97" s="229">
        <f t="shared" si="43"/>
        <v>8.176427267145266E-4</v>
      </c>
      <c r="R97" s="123"/>
      <c r="T97" s="123"/>
      <c r="U97" s="123"/>
      <c r="V97" s="123"/>
      <c r="W97" s="123"/>
      <c r="X97" s="123"/>
      <c r="Y97" s="123"/>
      <c r="Z97" s="123"/>
      <c r="AA97" s="123"/>
      <c r="AB97" s="123"/>
      <c r="AC97" s="123"/>
      <c r="AD97" s="123"/>
      <c r="AE97" s="123"/>
      <c r="AF97" s="123"/>
      <c r="AG97" s="123"/>
    </row>
    <row r="98" spans="2:33" ht="15.75" thickBot="1" x14ac:dyDescent="0.3">
      <c r="B98" s="185" t="s">
        <v>131</v>
      </c>
      <c r="C98" s="177" t="s">
        <v>304</v>
      </c>
      <c r="D98" s="401">
        <v>0</v>
      </c>
      <c r="E98" s="230">
        <f t="shared" si="24"/>
        <v>0</v>
      </c>
      <c r="F98" s="231">
        <f>IFERROR($D$98*F150/100, 0)</f>
        <v>0</v>
      </c>
      <c r="G98" s="232">
        <f>IFERROR($D$98*G150/100, 0)</f>
        <v>0</v>
      </c>
      <c r="H98" s="233">
        <f>IFERROR($D$98*H150/100, 0)</f>
        <v>0</v>
      </c>
      <c r="I98" s="229">
        <f t="shared" si="30"/>
        <v>0</v>
      </c>
      <c r="J98" s="231">
        <f t="shared" ref="J98:Q98" si="44">IFERROR($D$98*J150/100, 0)</f>
        <v>0</v>
      </c>
      <c r="K98" s="232">
        <f t="shared" si="44"/>
        <v>0</v>
      </c>
      <c r="L98" s="232">
        <f t="shared" si="44"/>
        <v>0</v>
      </c>
      <c r="M98" s="234">
        <f t="shared" si="44"/>
        <v>0</v>
      </c>
      <c r="N98" s="229">
        <f t="shared" si="35"/>
        <v>0</v>
      </c>
      <c r="O98" s="235">
        <f>IFERROR($D$98*O150/100, 0)</f>
        <v>0</v>
      </c>
      <c r="P98" s="233">
        <f t="shared" si="44"/>
        <v>0</v>
      </c>
      <c r="Q98" s="229">
        <f t="shared" si="44"/>
        <v>0</v>
      </c>
      <c r="R98" s="123"/>
      <c r="T98" s="123"/>
      <c r="U98" s="123"/>
      <c r="V98" s="123"/>
      <c r="W98" s="123"/>
      <c r="X98" s="123"/>
      <c r="Y98" s="123"/>
      <c r="Z98" s="123"/>
      <c r="AA98" s="123"/>
      <c r="AB98" s="123"/>
      <c r="AC98" s="123"/>
      <c r="AD98" s="123"/>
      <c r="AE98" s="123"/>
      <c r="AF98" s="123"/>
      <c r="AG98" s="123"/>
    </row>
    <row r="99" spans="2:33" x14ac:dyDescent="0.25">
      <c r="B99" s="402" t="s">
        <v>135</v>
      </c>
      <c r="C99" s="264" t="s">
        <v>306</v>
      </c>
      <c r="D99" s="403">
        <f>D100</f>
        <v>3.7200000000000002E-3</v>
      </c>
      <c r="E99" s="160">
        <f t="shared" si="24"/>
        <v>1.0809446837271228E-3</v>
      </c>
      <c r="F99" s="161">
        <f>F100</f>
        <v>4.1870905804766518E-5</v>
      </c>
      <c r="G99" s="162">
        <f>G100</f>
        <v>1.6409864574596828E-4</v>
      </c>
      <c r="H99" s="163">
        <f>H100</f>
        <v>8.7497513217638795E-4</v>
      </c>
      <c r="I99" s="159">
        <f t="shared" si="30"/>
        <v>2.6229863899419744E-3</v>
      </c>
      <c r="J99" s="161">
        <f t="shared" ref="J99:Q99" si="45">J100</f>
        <v>1.7794690449111721E-3</v>
      </c>
      <c r="K99" s="162">
        <f t="shared" si="45"/>
        <v>5.2743212772565773E-4</v>
      </c>
      <c r="L99" s="162">
        <f t="shared" si="45"/>
        <v>3.1608521730514449E-4</v>
      </c>
      <c r="M99" s="164">
        <f t="shared" si="45"/>
        <v>8.0065150622979126E-6</v>
      </c>
      <c r="N99" s="159">
        <f t="shared" si="35"/>
        <v>7.5830012975945485E-6</v>
      </c>
      <c r="O99" s="165">
        <f>O100</f>
        <v>7.5830012975945485E-6</v>
      </c>
      <c r="P99" s="163">
        <f t="shared" si="45"/>
        <v>0</v>
      </c>
      <c r="Q99" s="159">
        <f t="shared" si="45"/>
        <v>4.7940997101093994E-7</v>
      </c>
      <c r="R99" s="123"/>
      <c r="T99" s="123"/>
      <c r="U99" s="123"/>
      <c r="V99" s="123"/>
      <c r="W99" s="123"/>
      <c r="X99" s="123"/>
      <c r="Y99" s="123"/>
      <c r="Z99" s="123"/>
      <c r="AA99" s="123"/>
      <c r="AB99" s="123"/>
      <c r="AC99" s="123"/>
      <c r="AD99" s="123"/>
      <c r="AE99" s="123"/>
      <c r="AF99" s="123"/>
      <c r="AG99" s="123"/>
    </row>
    <row r="100" spans="2:33" ht="15.75" thickBot="1" x14ac:dyDescent="0.3">
      <c r="B100" s="185" t="s">
        <v>403</v>
      </c>
      <c r="C100" s="177" t="s">
        <v>308</v>
      </c>
      <c r="D100" s="401">
        <v>3.7200000000000002E-3</v>
      </c>
      <c r="E100" s="230">
        <f>IFERROR($D$100*E152/100, 0)</f>
        <v>1.0809446837271228E-3</v>
      </c>
      <c r="F100" s="231">
        <f>IFERROR($D$100*F152/100, 0)</f>
        <v>4.1870905804766518E-5</v>
      </c>
      <c r="G100" s="232">
        <f>IFERROR($D$100*G152/100, 0)</f>
        <v>1.6409864574596828E-4</v>
      </c>
      <c r="H100" s="233">
        <f>IFERROR($D$100*H152/100, 0)</f>
        <v>8.7497513217638795E-4</v>
      </c>
      <c r="I100" s="229">
        <f t="shared" si="30"/>
        <v>2.6229863899419744E-3</v>
      </c>
      <c r="J100" s="231">
        <f t="shared" ref="J100:Q100" si="46">IFERROR($D$100*J152/100, 0)</f>
        <v>1.7794690449111721E-3</v>
      </c>
      <c r="K100" s="232">
        <f t="shared" si="46"/>
        <v>5.2743212772565773E-4</v>
      </c>
      <c r="L100" s="232">
        <f t="shared" si="46"/>
        <v>3.1608521730514449E-4</v>
      </c>
      <c r="M100" s="234">
        <f t="shared" si="46"/>
        <v>8.0065150622979126E-6</v>
      </c>
      <c r="N100" s="229">
        <f t="shared" si="35"/>
        <v>7.5830012975945485E-6</v>
      </c>
      <c r="O100" s="235">
        <f>IFERROR($D$100*O152/100, 0)</f>
        <v>7.5830012975945485E-6</v>
      </c>
      <c r="P100" s="233">
        <f t="shared" si="46"/>
        <v>0</v>
      </c>
      <c r="Q100" s="229">
        <f t="shared" si="46"/>
        <v>4.7940997101093994E-7</v>
      </c>
      <c r="R100" s="123"/>
      <c r="T100" s="123"/>
      <c r="U100" s="123"/>
      <c r="V100" s="123"/>
      <c r="W100" s="123"/>
      <c r="X100" s="123"/>
      <c r="Y100" s="123"/>
      <c r="Z100" s="123"/>
      <c r="AA100" s="123"/>
      <c r="AB100" s="123"/>
      <c r="AC100" s="123"/>
      <c r="AD100" s="123"/>
      <c r="AE100" s="123"/>
      <c r="AF100" s="123"/>
      <c r="AG100" s="123"/>
    </row>
    <row r="101" spans="2:33" x14ac:dyDescent="0.25">
      <c r="B101" s="402" t="s">
        <v>404</v>
      </c>
      <c r="C101" s="264" t="s">
        <v>310</v>
      </c>
      <c r="D101" s="403">
        <f>SUM(D102:D106)</f>
        <v>38.994679999999995</v>
      </c>
      <c r="E101" s="160">
        <f>SUM(F101:H101)</f>
        <v>11.330938720333428</v>
      </c>
      <c r="F101" s="161">
        <f>SUM(F102:F106)</f>
        <v>0.4389092938621002</v>
      </c>
      <c r="G101" s="162">
        <f t="shared" ref="G101:Q101" si="47">SUM(G102:G106)</f>
        <v>1.7201543492734932</v>
      </c>
      <c r="H101" s="163">
        <f t="shared" si="47"/>
        <v>9.1718750771978339</v>
      </c>
      <c r="I101" s="159">
        <f t="shared" si="30"/>
        <v>27.495299709715724</v>
      </c>
      <c r="J101" s="161">
        <f t="shared" si="47"/>
        <v>18.653179025864727</v>
      </c>
      <c r="K101" s="162">
        <f t="shared" si="47"/>
        <v>5.5287760866615994</v>
      </c>
      <c r="L101" s="162">
        <f t="shared" si="47"/>
        <v>3.3133445971894009</v>
      </c>
      <c r="M101" s="164">
        <f t="shared" si="47"/>
        <v>8.3927820636958902E-2</v>
      </c>
      <c r="N101" s="159">
        <f t="shared" si="35"/>
        <v>7.9488362644968863E-2</v>
      </c>
      <c r="O101" s="165">
        <f>SUM(O102:O106)</f>
        <v>7.9488362644968863E-2</v>
      </c>
      <c r="P101" s="163">
        <f t="shared" si="47"/>
        <v>0</v>
      </c>
      <c r="Q101" s="159">
        <f t="shared" si="47"/>
        <v>5.0253866689195905E-3</v>
      </c>
      <c r="R101" s="123"/>
      <c r="T101" s="123"/>
      <c r="U101" s="123"/>
      <c r="V101" s="123"/>
      <c r="W101" s="123"/>
      <c r="X101" s="123"/>
      <c r="Y101" s="123"/>
      <c r="Z101" s="123"/>
      <c r="AA101" s="123"/>
      <c r="AB101" s="123"/>
      <c r="AC101" s="123"/>
      <c r="AD101" s="123"/>
      <c r="AE101" s="123"/>
      <c r="AF101" s="123"/>
      <c r="AG101" s="123"/>
    </row>
    <row r="102" spans="2:33" x14ac:dyDescent="0.25">
      <c r="B102" s="185" t="s">
        <v>405</v>
      </c>
      <c r="C102" s="177" t="s">
        <v>263</v>
      </c>
      <c r="D102" s="401">
        <v>36.530909999999999</v>
      </c>
      <c r="E102" s="230">
        <f>IFERROR($D$102*E154/100, 0)</f>
        <v>10.615024988229566</v>
      </c>
      <c r="F102" s="231">
        <f>IFERROR($D$102*F154/100, 0)</f>
        <v>0.41117803536892561</v>
      </c>
      <c r="G102" s="232">
        <f>IFERROR($D$102*G154/100, 0)</f>
        <v>1.6114711986203898</v>
      </c>
      <c r="H102" s="233">
        <f>IFERROR($D$102*H154/100, 0)</f>
        <v>8.5923757542402495</v>
      </c>
      <c r="I102" s="229">
        <f t="shared" si="30"/>
        <v>25.758085952202997</v>
      </c>
      <c r="J102" s="231">
        <f t="shared" ref="J102:Q102" si="48">IFERROR($D$102*J154/100, 0)</f>
        <v>17.474629980493543</v>
      </c>
      <c r="K102" s="232">
        <f t="shared" si="48"/>
        <v>5.1794558035092759</v>
      </c>
      <c r="L102" s="232">
        <f t="shared" si="48"/>
        <v>3.104000168200181</v>
      </c>
      <c r="M102" s="234">
        <f t="shared" si="48"/>
        <v>7.8625075579153061E-2</v>
      </c>
      <c r="N102" s="229">
        <f t="shared" si="35"/>
        <v>7.4466112347395058E-2</v>
      </c>
      <c r="O102" s="235">
        <f>IFERROR($D$102*O154/100, 0)</f>
        <v>7.4466112347395058E-2</v>
      </c>
      <c r="P102" s="233">
        <f t="shared" si="48"/>
        <v>0</v>
      </c>
      <c r="Q102" s="229">
        <f t="shared" si="48"/>
        <v>4.7078716408879709E-3</v>
      </c>
      <c r="R102" s="123"/>
      <c r="T102" s="123"/>
      <c r="U102" s="123"/>
      <c r="V102" s="123"/>
      <c r="W102" s="123"/>
      <c r="X102" s="123"/>
      <c r="Y102" s="123"/>
      <c r="Z102" s="123"/>
      <c r="AA102" s="123"/>
      <c r="AB102" s="123"/>
      <c r="AC102" s="123"/>
      <c r="AD102" s="123"/>
      <c r="AE102" s="123"/>
      <c r="AF102" s="123"/>
      <c r="AG102" s="123"/>
    </row>
    <row r="103" spans="2:33" x14ac:dyDescent="0.25">
      <c r="B103" s="185" t="s">
        <v>406</v>
      </c>
      <c r="C103" s="177" t="s">
        <v>267</v>
      </c>
      <c r="D103" s="401">
        <v>5.5109999999999999E-2</v>
      </c>
      <c r="E103" s="230">
        <f>IFERROR($D$103*E155/100, 0)</f>
        <v>1.601367245166713E-2</v>
      </c>
      <c r="F103" s="231">
        <f>IFERROR($D$103*F155/100, 0)</f>
        <v>6.2029720938190408E-4</v>
      </c>
      <c r="G103" s="232">
        <f>IFERROR($D$103*G155/100, 0)</f>
        <v>2.4310420341559975E-3</v>
      </c>
      <c r="H103" s="233">
        <f>IFERROR($D$103*H155/100, 0)</f>
        <v>1.2962333208129229E-2</v>
      </c>
      <c r="I103" s="229">
        <f t="shared" si="30"/>
        <v>3.885827418002747E-2</v>
      </c>
      <c r="J103" s="231">
        <f t="shared" ref="J103:Q103" si="49">IFERROR($D$103*J155/100, 0)</f>
        <v>2.6361972866950186E-2</v>
      </c>
      <c r="K103" s="232">
        <f t="shared" si="49"/>
        <v>7.8136517631615596E-3</v>
      </c>
      <c r="L103" s="232">
        <f t="shared" si="49"/>
        <v>4.6826495499157289E-3</v>
      </c>
      <c r="M103" s="234">
        <f t="shared" si="49"/>
        <v>1.1861264652775213E-4</v>
      </c>
      <c r="N103" s="229">
        <f t="shared" si="35"/>
        <v>1.1233849502968697E-4</v>
      </c>
      <c r="O103" s="235">
        <f>IFERROR($D$103*O155/100, 0)</f>
        <v>1.1233849502968697E-4</v>
      </c>
      <c r="P103" s="233">
        <f t="shared" si="49"/>
        <v>0</v>
      </c>
      <c r="Q103" s="229">
        <f t="shared" si="49"/>
        <v>7.1022267479604558E-6</v>
      </c>
      <c r="R103" s="123"/>
      <c r="T103" s="123"/>
      <c r="U103" s="123"/>
      <c r="V103" s="123"/>
      <c r="W103" s="123"/>
      <c r="X103" s="123"/>
      <c r="Y103" s="123"/>
      <c r="Z103" s="123"/>
      <c r="AA103" s="123"/>
      <c r="AB103" s="123"/>
      <c r="AC103" s="123"/>
      <c r="AD103" s="123"/>
      <c r="AE103" s="123"/>
      <c r="AF103" s="123"/>
      <c r="AG103" s="123"/>
    </row>
    <row r="104" spans="2:33" x14ac:dyDescent="0.25">
      <c r="B104" s="185" t="s">
        <v>407</v>
      </c>
      <c r="C104" s="276" t="s">
        <v>314</v>
      </c>
      <c r="D104" s="401">
        <v>0.42555999999999999</v>
      </c>
      <c r="E104" s="230">
        <f>IFERROR($D$104*E156/100, 0)</f>
        <v>0.12365774720615975</v>
      </c>
      <c r="F104" s="231">
        <f>IFERROR($D$104*F156/100, 0)</f>
        <v>4.7899415791065698E-3</v>
      </c>
      <c r="G104" s="232">
        <f>IFERROR($D$104*G156/100, 0)</f>
        <v>1.8772532173025339E-2</v>
      </c>
      <c r="H104" s="233">
        <f>IFERROR($D$104*H156/100, 0)</f>
        <v>0.10009527345402786</v>
      </c>
      <c r="I104" s="229">
        <f t="shared" si="30"/>
        <v>0.30006400217841572</v>
      </c>
      <c r="J104" s="231">
        <f t="shared" ref="J104:Q104" si="50">IFERROR($D$104*J156/100, 0)</f>
        <v>0.20356743192268772</v>
      </c>
      <c r="K104" s="232">
        <f t="shared" si="50"/>
        <v>6.0337101149174968E-2</v>
      </c>
      <c r="L104" s="232">
        <f t="shared" si="50"/>
        <v>3.615946910655303E-2</v>
      </c>
      <c r="M104" s="234">
        <f t="shared" si="50"/>
        <v>9.1592810481491921E-4</v>
      </c>
      <c r="N104" s="229">
        <f t="shared" si="35"/>
        <v>8.6747904091514399E-4</v>
      </c>
      <c r="O104" s="235">
        <f>IFERROR($D$104*O156/100, 0)</f>
        <v>8.6747904091514399E-4</v>
      </c>
      <c r="P104" s="233">
        <f t="shared" si="50"/>
        <v>0</v>
      </c>
      <c r="Q104" s="229">
        <f t="shared" si="50"/>
        <v>5.4843469694466551E-5</v>
      </c>
      <c r="R104" s="123"/>
      <c r="T104" s="123"/>
      <c r="U104" s="123"/>
      <c r="V104" s="123"/>
      <c r="W104" s="123"/>
      <c r="X104" s="123"/>
      <c r="Y104" s="123"/>
      <c r="Z104" s="123"/>
      <c r="AA104" s="123"/>
      <c r="AB104" s="123"/>
      <c r="AC104" s="123"/>
      <c r="AD104" s="123"/>
      <c r="AE104" s="123"/>
      <c r="AF104" s="123"/>
      <c r="AG104" s="123"/>
    </row>
    <row r="105" spans="2:33" x14ac:dyDescent="0.25">
      <c r="B105" s="185" t="s">
        <v>408</v>
      </c>
      <c r="C105" s="277" t="s">
        <v>265</v>
      </c>
      <c r="D105" s="401">
        <v>0</v>
      </c>
      <c r="E105" s="230">
        <f>IFERROR($D$105*E157/100, 0)</f>
        <v>0</v>
      </c>
      <c r="F105" s="231">
        <f>IFERROR($D$105*F157/100, 0)</f>
        <v>0</v>
      </c>
      <c r="G105" s="232">
        <f>IFERROR($D$105*G157/100, 0)</f>
        <v>0</v>
      </c>
      <c r="H105" s="233">
        <f>IFERROR($D$105*H157/100, 0)</f>
        <v>0</v>
      </c>
      <c r="I105" s="229">
        <f t="shared" si="30"/>
        <v>0</v>
      </c>
      <c r="J105" s="231">
        <f t="shared" ref="J105:Q105" si="51">IFERROR($D$105*J157/100, 0)</f>
        <v>0</v>
      </c>
      <c r="K105" s="232">
        <f t="shared" si="51"/>
        <v>0</v>
      </c>
      <c r="L105" s="232">
        <f t="shared" si="51"/>
        <v>0</v>
      </c>
      <c r="M105" s="234">
        <f t="shared" si="51"/>
        <v>0</v>
      </c>
      <c r="N105" s="229">
        <f t="shared" si="35"/>
        <v>0</v>
      </c>
      <c r="O105" s="235">
        <f>IFERROR($D$105*O157/100, 0)</f>
        <v>0</v>
      </c>
      <c r="P105" s="233">
        <f t="shared" si="51"/>
        <v>0</v>
      </c>
      <c r="Q105" s="229">
        <f t="shared" si="51"/>
        <v>0</v>
      </c>
      <c r="R105" s="123"/>
      <c r="T105" s="123"/>
      <c r="U105" s="123"/>
      <c r="V105" s="123"/>
      <c r="W105" s="123"/>
      <c r="X105" s="123"/>
      <c r="Y105" s="123"/>
      <c r="Z105" s="123"/>
      <c r="AA105" s="123"/>
      <c r="AB105" s="123"/>
      <c r="AC105" s="123"/>
      <c r="AD105" s="123"/>
      <c r="AE105" s="123"/>
      <c r="AF105" s="123"/>
      <c r="AG105" s="123"/>
    </row>
    <row r="106" spans="2:33" ht="27" thickBot="1" x14ac:dyDescent="0.3">
      <c r="B106" s="185" t="s">
        <v>409</v>
      </c>
      <c r="C106" s="277" t="s">
        <v>317</v>
      </c>
      <c r="D106" s="401">
        <v>1.9831000000000001</v>
      </c>
      <c r="E106" s="230">
        <f>IFERROR($D$106*E158/100, 0)</f>
        <v>0.57624231244603685</v>
      </c>
      <c r="F106" s="231">
        <f>IFERROR($D$106*F158/100, 0)</f>
        <v>2.2321019704686154E-2</v>
      </c>
      <c r="G106" s="232">
        <f>IFERROR($D$106*G158/100, 0)</f>
        <v>8.7479576445921955E-2</v>
      </c>
      <c r="H106" s="233">
        <f>IFERROR($D$106*H158/100, 0)</f>
        <v>0.46644171629542874</v>
      </c>
      <c r="I106" s="229">
        <f t="shared" si="30"/>
        <v>1.3982914811542821</v>
      </c>
      <c r="J106" s="231">
        <f t="shared" ref="J106:Q106" si="52">IFERROR($D$106*J158/100, 0)</f>
        <v>0.94861964058154458</v>
      </c>
      <c r="K106" s="232">
        <f t="shared" si="52"/>
        <v>0.28116953023998709</v>
      </c>
      <c r="L106" s="232">
        <f t="shared" si="52"/>
        <v>0.16850231033275054</v>
      </c>
      <c r="M106" s="234">
        <f t="shared" si="52"/>
        <v>4.2682043064631693E-3</v>
      </c>
      <c r="N106" s="229">
        <f t="shared" si="35"/>
        <v>4.0424327616289642E-3</v>
      </c>
      <c r="O106" s="235">
        <f>IFERROR($D$106*O158/100, 0)</f>
        <v>4.0424327616289642E-3</v>
      </c>
      <c r="P106" s="233">
        <f t="shared" si="52"/>
        <v>0</v>
      </c>
      <c r="Q106" s="229">
        <f t="shared" si="52"/>
        <v>2.5556933158919217E-4</v>
      </c>
      <c r="R106" s="123"/>
      <c r="T106" s="123"/>
      <c r="U106" s="123"/>
      <c r="V106" s="123"/>
      <c r="W106" s="123"/>
      <c r="X106" s="123"/>
      <c r="Y106" s="123"/>
      <c r="Z106" s="123"/>
      <c r="AA106" s="123"/>
      <c r="AB106" s="123"/>
      <c r="AC106" s="123"/>
      <c r="AD106" s="123"/>
      <c r="AE106" s="123"/>
      <c r="AF106" s="123"/>
      <c r="AG106" s="123"/>
    </row>
    <row r="107" spans="2:33" ht="15.75" thickBot="1" x14ac:dyDescent="0.3">
      <c r="B107" s="402" t="s">
        <v>410</v>
      </c>
      <c r="C107" s="264" t="s">
        <v>319</v>
      </c>
      <c r="D107" s="404">
        <v>7.5445248701127881</v>
      </c>
      <c r="E107" s="160">
        <f>IFERROR($D$107*E159/100, 0)</f>
        <v>2.1922618412891071</v>
      </c>
      <c r="F107" s="161">
        <f>IFERROR($D$107*F159/100, 0)</f>
        <v>8.4918303811347032E-2</v>
      </c>
      <c r="G107" s="162">
        <f>IFERROR($D$107*G159/100, 0)</f>
        <v>0.33280814891996924</v>
      </c>
      <c r="H107" s="163">
        <f>IFERROR($D$107*H159/100, 0)</f>
        <v>1.774535388557791</v>
      </c>
      <c r="I107" s="159">
        <f t="shared" si="30"/>
        <v>5.319673670130264</v>
      </c>
      <c r="J107" s="161">
        <f t="shared" ref="J107:Q107" si="53">IFERROR($D$107*J159/100, 0)</f>
        <v>3.6089377593892977</v>
      </c>
      <c r="K107" s="162">
        <f t="shared" si="53"/>
        <v>1.0696840873448197</v>
      </c>
      <c r="L107" s="162">
        <f t="shared" si="53"/>
        <v>0.64105182339614719</v>
      </c>
      <c r="M107" s="164">
        <f t="shared" si="53"/>
        <v>1.6237997852268614E-2</v>
      </c>
      <c r="N107" s="159">
        <f t="shared" si="35"/>
        <v>1.5379070397795593E-2</v>
      </c>
      <c r="O107" s="165">
        <f>IFERROR($D$107*O159/100, 0)</f>
        <v>1.5379070397795593E-2</v>
      </c>
      <c r="P107" s="163">
        <f t="shared" si="53"/>
        <v>0</v>
      </c>
      <c r="Q107" s="159">
        <f t="shared" si="53"/>
        <v>9.7229044335271143E-4</v>
      </c>
      <c r="R107" s="123"/>
      <c r="T107" s="123"/>
      <c r="U107" s="123"/>
      <c r="V107" s="123"/>
      <c r="W107" s="123"/>
      <c r="X107" s="123"/>
      <c r="Y107" s="123"/>
      <c r="Z107" s="123"/>
      <c r="AA107" s="123"/>
      <c r="AB107" s="123"/>
      <c r="AC107" s="123"/>
      <c r="AD107" s="123"/>
      <c r="AE107" s="123"/>
      <c r="AF107" s="123"/>
      <c r="AG107" s="123"/>
    </row>
    <row r="108" spans="2:33" x14ac:dyDescent="0.25">
      <c r="B108" s="402" t="s">
        <v>411</v>
      </c>
      <c r="C108" s="264" t="s">
        <v>321</v>
      </c>
      <c r="D108" s="403">
        <f>SUM(D109:D113)</f>
        <v>165.37222635700002</v>
      </c>
      <c r="E108" s="160">
        <f t="shared" ref="E108:E143" si="54">SUM(F108:H108)</f>
        <v>48.053287343203621</v>
      </c>
      <c r="F108" s="161">
        <f>SUM(F109:F113)</f>
        <v>1.8613669119673315</v>
      </c>
      <c r="G108" s="162">
        <f>SUM(G109:G113)</f>
        <v>7.2949888142955448</v>
      </c>
      <c r="H108" s="163">
        <f>SUM(H109:H113)</f>
        <v>38.896931616940748</v>
      </c>
      <c r="I108" s="159">
        <f t="shared" si="30"/>
        <v>116.60459650774584</v>
      </c>
      <c r="J108" s="161">
        <f t="shared" ref="J108:Q108" si="55">SUM(J109:J113)</f>
        <v>79.106117658689513</v>
      </c>
      <c r="K108" s="162">
        <f t="shared" si="55"/>
        <v>23.446942261882153</v>
      </c>
      <c r="L108" s="162">
        <f t="shared" si="55"/>
        <v>14.051536587174162</v>
      </c>
      <c r="M108" s="164">
        <f t="shared" si="55"/>
        <v>0.35592882290673666</v>
      </c>
      <c r="N108" s="159">
        <f t="shared" si="35"/>
        <v>0.337101561035277</v>
      </c>
      <c r="O108" s="165">
        <f>SUM(O109:O113)</f>
        <v>0.337101561035277</v>
      </c>
      <c r="P108" s="163">
        <f t="shared" si="55"/>
        <v>0</v>
      </c>
      <c r="Q108" s="159">
        <f t="shared" si="55"/>
        <v>2.1312122108554831E-2</v>
      </c>
      <c r="R108" s="123"/>
      <c r="T108" s="123"/>
      <c r="U108" s="123"/>
      <c r="V108" s="123"/>
      <c r="W108" s="123"/>
      <c r="X108" s="123"/>
      <c r="Y108" s="123"/>
      <c r="Z108" s="123"/>
      <c r="AA108" s="123"/>
      <c r="AB108" s="123"/>
      <c r="AC108" s="123"/>
      <c r="AD108" s="123"/>
      <c r="AE108" s="123"/>
      <c r="AF108" s="123"/>
      <c r="AG108" s="123"/>
    </row>
    <row r="109" spans="2:33" x14ac:dyDescent="0.25">
      <c r="B109" s="294" t="s">
        <v>412</v>
      </c>
      <c r="C109" s="285" t="s">
        <v>323</v>
      </c>
      <c r="D109" s="401">
        <v>156.28878</v>
      </c>
      <c r="E109" s="230">
        <f t="shared" si="54"/>
        <v>45.413851039569316</v>
      </c>
      <c r="F109" s="231">
        <f>IFERROR($D$109*F161/100, 0)</f>
        <v>1.7591270929359886</v>
      </c>
      <c r="G109" s="232">
        <f>IFERROR($D$109*G161/100, 0)</f>
        <v>6.8942949309918209</v>
      </c>
      <c r="H109" s="233">
        <f>IFERROR($D$109*H161/100, 0)</f>
        <v>36.760429015641506</v>
      </c>
      <c r="I109" s="229">
        <f t="shared" si="30"/>
        <v>110.19982334425683</v>
      </c>
      <c r="J109" s="231">
        <f t="shared" ref="J109:Q109" si="56">IFERROR($D$109*J161/100, 0)</f>
        <v>74.761033891648466</v>
      </c>
      <c r="K109" s="232">
        <f t="shared" si="56"/>
        <v>22.159065530926672</v>
      </c>
      <c r="L109" s="232">
        <f t="shared" si="56"/>
        <v>13.279723921681699</v>
      </c>
      <c r="M109" s="234">
        <f t="shared" si="56"/>
        <v>0.33637862127370022</v>
      </c>
      <c r="N109" s="229">
        <f t="shared" si="35"/>
        <v>0.31858548966114753</v>
      </c>
      <c r="O109" s="235">
        <f>IFERROR($D$109*O161/100, 0)</f>
        <v>0.31858548966114753</v>
      </c>
      <c r="P109" s="233">
        <f t="shared" si="56"/>
        <v>0</v>
      </c>
      <c r="Q109" s="229">
        <f t="shared" si="56"/>
        <v>2.0141505239014829E-2</v>
      </c>
      <c r="R109" s="123"/>
      <c r="T109" s="123"/>
      <c r="U109" s="123"/>
      <c r="V109" s="123"/>
      <c r="W109" s="123"/>
      <c r="X109" s="123"/>
      <c r="Y109" s="123"/>
      <c r="Z109" s="123"/>
      <c r="AA109" s="123"/>
      <c r="AB109" s="123"/>
      <c r="AC109" s="123"/>
      <c r="AD109" s="123"/>
      <c r="AE109" s="123"/>
      <c r="AF109" s="123"/>
      <c r="AG109" s="123"/>
    </row>
    <row r="110" spans="2:33" x14ac:dyDescent="0.25">
      <c r="B110" s="294" t="s">
        <v>413</v>
      </c>
      <c r="C110" s="285" t="s">
        <v>325</v>
      </c>
      <c r="D110" s="401">
        <v>2.7468463570000003</v>
      </c>
      <c r="E110" s="230">
        <f t="shared" si="54"/>
        <v>0.79816907704687223</v>
      </c>
      <c r="F110" s="231">
        <f>IFERROR($D$110*F162/100, 0)</f>
        <v>3.0917458353256207E-2</v>
      </c>
      <c r="G110" s="232">
        <f>IFERROR($D$110*G162/100, 0)</f>
        <v>0.12117036754192112</v>
      </c>
      <c r="H110" s="233">
        <f>IFERROR($D$110*H162/100, 0)</f>
        <v>0.6460812511516949</v>
      </c>
      <c r="I110" s="229">
        <f t="shared" si="30"/>
        <v>1.9368119918474982</v>
      </c>
      <c r="J110" s="231">
        <f t="shared" ref="J110:Q110" si="57">IFERROR($D$110*J162/100, 0)</f>
        <v>1.313959156830248</v>
      </c>
      <c r="K110" s="232">
        <f t="shared" si="57"/>
        <v>0.38945565016343592</v>
      </c>
      <c r="L110" s="232">
        <f t="shared" si="57"/>
        <v>0.23339718485381439</v>
      </c>
      <c r="M110" s="234">
        <f t="shared" si="57"/>
        <v>5.9120071857899602E-3</v>
      </c>
      <c r="N110" s="229">
        <f t="shared" si="35"/>
        <v>5.5992848089849081E-3</v>
      </c>
      <c r="O110" s="235">
        <f>IFERROR($D$110*O162/100, 0)</f>
        <v>5.5992848089849081E-3</v>
      </c>
      <c r="P110" s="233">
        <f t="shared" si="57"/>
        <v>0</v>
      </c>
      <c r="Q110" s="229">
        <f t="shared" si="57"/>
        <v>3.5399611085507417E-4</v>
      </c>
      <c r="R110" s="123"/>
      <c r="T110" s="123"/>
      <c r="U110" s="123"/>
      <c r="V110" s="123"/>
      <c r="W110" s="123"/>
      <c r="X110" s="123"/>
      <c r="Y110" s="123"/>
      <c r="Z110" s="123"/>
      <c r="AA110" s="123"/>
      <c r="AB110" s="123"/>
      <c r="AC110" s="123"/>
      <c r="AD110" s="123"/>
      <c r="AE110" s="123"/>
      <c r="AF110" s="123"/>
      <c r="AG110" s="123"/>
    </row>
    <row r="111" spans="2:33" x14ac:dyDescent="0.25">
      <c r="B111" s="294" t="s">
        <v>414</v>
      </c>
      <c r="C111" s="285" t="s">
        <v>327</v>
      </c>
      <c r="D111" s="401">
        <v>0</v>
      </c>
      <c r="E111" s="230">
        <f t="shared" si="54"/>
        <v>0</v>
      </c>
      <c r="F111" s="231">
        <f t="shared" ref="F111:H111" si="58">IFERROR($D$111*F163/100, 0)</f>
        <v>0</v>
      </c>
      <c r="G111" s="232">
        <f t="shared" si="58"/>
        <v>0</v>
      </c>
      <c r="H111" s="233">
        <f t="shared" si="58"/>
        <v>0</v>
      </c>
      <c r="I111" s="229">
        <f t="shared" si="30"/>
        <v>0</v>
      </c>
      <c r="J111" s="231">
        <f t="shared" ref="J111:Q111" si="59">IFERROR($D$111*J163/100, 0)</f>
        <v>0</v>
      </c>
      <c r="K111" s="232">
        <f t="shared" si="59"/>
        <v>0</v>
      </c>
      <c r="L111" s="232">
        <f t="shared" si="59"/>
        <v>0</v>
      </c>
      <c r="M111" s="234">
        <f t="shared" si="59"/>
        <v>0</v>
      </c>
      <c r="N111" s="229">
        <f t="shared" si="35"/>
        <v>0</v>
      </c>
      <c r="O111" s="235">
        <f>IFERROR($D$111*O163/100, 0)</f>
        <v>0</v>
      </c>
      <c r="P111" s="233">
        <f t="shared" si="59"/>
        <v>0</v>
      </c>
      <c r="Q111" s="229">
        <f t="shared" si="59"/>
        <v>0</v>
      </c>
      <c r="R111" s="123"/>
      <c r="T111" s="123"/>
      <c r="U111" s="123"/>
      <c r="V111" s="123"/>
      <c r="W111" s="123"/>
      <c r="X111" s="123"/>
      <c r="Y111" s="123"/>
      <c r="Z111" s="123"/>
      <c r="AA111" s="123"/>
      <c r="AB111" s="123"/>
      <c r="AC111" s="123"/>
      <c r="AD111" s="123"/>
      <c r="AE111" s="123"/>
      <c r="AF111" s="123"/>
      <c r="AG111" s="123"/>
    </row>
    <row r="112" spans="2:33" x14ac:dyDescent="0.25">
      <c r="B112" s="294" t="s">
        <v>415</v>
      </c>
      <c r="C112" s="295" t="s">
        <v>329</v>
      </c>
      <c r="D112" s="401">
        <v>0.47</v>
      </c>
      <c r="E112" s="230">
        <f t="shared" ref="E112:E113" si="60">SUM(F112:H112)</f>
        <v>0.1365709681053085</v>
      </c>
      <c r="F112" s="231">
        <f>IFERROR($D$112*F164/100, 0)</f>
        <v>5.2901413247957692E-3</v>
      </c>
      <c r="G112" s="232">
        <f>IFERROR($D$112*G164/100, 0)</f>
        <v>2.0732893414141151E-2</v>
      </c>
      <c r="H112" s="233">
        <f>IFERROR($D$112*H164/100, 0)</f>
        <v>0.11054793336637157</v>
      </c>
      <c r="I112" s="229">
        <f t="shared" ref="I112:I113" si="61">SUM(J112:L112)</f>
        <v>0.33139881808406663</v>
      </c>
      <c r="J112" s="231">
        <f>IFERROR($D$112*J164/100, 0)</f>
        <v>0.22482539008286312</v>
      </c>
      <c r="K112" s="232">
        <f>IFERROR($D$112*K164/100, 0)</f>
        <v>6.6637930115876112E-2</v>
      </c>
      <c r="L112" s="232">
        <f>IFERROR($D$112*L164/100, 0)</f>
        <v>3.9935497885327388E-2</v>
      </c>
      <c r="M112" s="234">
        <f>IFERROR($D$112*M164/100, 0)</f>
        <v>1.0115758277634459E-3</v>
      </c>
      <c r="N112" s="229">
        <f t="shared" si="35"/>
        <v>9.580673682444724E-4</v>
      </c>
      <c r="O112" s="235">
        <f>IFERROR($D$112*O164/100, 0)</f>
        <v>9.580673682444724E-4</v>
      </c>
      <c r="P112" s="233">
        <f>IFERROR($D$112*P164/100, 0)</f>
        <v>0</v>
      </c>
      <c r="Q112" s="229">
        <f>IFERROR($D$112*Q164/100, 0)</f>
        <v>6.0570614616973578E-5</v>
      </c>
      <c r="R112" s="123"/>
      <c r="T112" s="123"/>
      <c r="U112" s="123"/>
      <c r="V112" s="123"/>
      <c r="W112" s="123"/>
      <c r="X112" s="123"/>
      <c r="Y112" s="123"/>
      <c r="Z112" s="123"/>
      <c r="AA112" s="123"/>
      <c r="AB112" s="123"/>
      <c r="AC112" s="123"/>
      <c r="AD112" s="123"/>
      <c r="AE112" s="123"/>
      <c r="AF112" s="123"/>
      <c r="AG112" s="123"/>
    </row>
    <row r="113" spans="1:33" ht="15.75" thickBot="1" x14ac:dyDescent="0.3">
      <c r="B113" s="294" t="s">
        <v>416</v>
      </c>
      <c r="C113" s="276" t="s">
        <v>331</v>
      </c>
      <c r="D113" s="401">
        <v>5.8665999999999991</v>
      </c>
      <c r="E113" s="230">
        <f t="shared" si="60"/>
        <v>1.7046962584821337</v>
      </c>
      <c r="F113" s="231">
        <f>IFERROR($D$113*F165/100, 0)</f>
        <v>6.6032219353291191E-2</v>
      </c>
      <c r="G113" s="232">
        <f>IFERROR($D$113*G165/100, 0)</f>
        <v>0.25879062234766059</v>
      </c>
      <c r="H113" s="233">
        <f>IFERROR($D$113*H165/100, 0)</f>
        <v>1.3798734167811819</v>
      </c>
      <c r="I113" s="229">
        <f t="shared" si="61"/>
        <v>4.136562353557415</v>
      </c>
      <c r="J113" s="231">
        <f>IFERROR($D$113*J165/100, 0)</f>
        <v>2.8062992201279244</v>
      </c>
      <c r="K113" s="232">
        <f>IFERROR($D$113*K165/100, 0)</f>
        <v>0.83178315067616748</v>
      </c>
      <c r="L113" s="232">
        <f>IFERROR($D$113*L165/100, 0)</f>
        <v>0.49847998275332267</v>
      </c>
      <c r="M113" s="234">
        <f>IFERROR($D$113*M165/100, 0)</f>
        <v>1.2626618619483046E-2</v>
      </c>
      <c r="N113" s="229">
        <f t="shared" si="35"/>
        <v>1.1958719196900044E-2</v>
      </c>
      <c r="O113" s="235">
        <f>IFERROR($D$113*O165/100, 0)</f>
        <v>1.1958719196900044E-2</v>
      </c>
      <c r="P113" s="233">
        <f>IFERROR($D$113*P165/100, 0)</f>
        <v>0</v>
      </c>
      <c r="Q113" s="229">
        <f>IFERROR($D$113*Q165/100, 0)</f>
        <v>7.5605014406795155E-4</v>
      </c>
      <c r="R113" s="123"/>
      <c r="T113" s="123"/>
      <c r="U113" s="123"/>
      <c r="V113" s="123"/>
      <c r="W113" s="123"/>
      <c r="X113" s="123"/>
      <c r="Y113" s="123"/>
      <c r="Z113" s="123"/>
      <c r="AA113" s="123"/>
      <c r="AB113" s="123"/>
      <c r="AC113" s="123"/>
      <c r="AD113" s="123"/>
      <c r="AE113" s="123"/>
      <c r="AF113" s="123"/>
      <c r="AG113" s="123"/>
    </row>
    <row r="114" spans="1:33" x14ac:dyDescent="0.25">
      <c r="B114" s="402" t="s">
        <v>417</v>
      </c>
      <c r="C114" s="264" t="s">
        <v>333</v>
      </c>
      <c r="D114" s="403">
        <f>SUM(D115:D117)</f>
        <v>0</v>
      </c>
      <c r="E114" s="160">
        <f t="shared" si="54"/>
        <v>0</v>
      </c>
      <c r="F114" s="161">
        <f>SUM(F115:F117)</f>
        <v>0</v>
      </c>
      <c r="G114" s="162">
        <f>SUM(G115:G117)</f>
        <v>0</v>
      </c>
      <c r="H114" s="163">
        <f>SUM(H115:H117)</f>
        <v>0</v>
      </c>
      <c r="I114" s="159">
        <f t="shared" si="30"/>
        <v>0</v>
      </c>
      <c r="J114" s="161">
        <f t="shared" ref="J114:Q114" si="62">SUM(J115:J117)</f>
        <v>0</v>
      </c>
      <c r="K114" s="162">
        <f t="shared" si="62"/>
        <v>0</v>
      </c>
      <c r="L114" s="162">
        <f t="shared" si="62"/>
        <v>0</v>
      </c>
      <c r="M114" s="164">
        <f t="shared" si="62"/>
        <v>0</v>
      </c>
      <c r="N114" s="159">
        <f t="shared" si="35"/>
        <v>0</v>
      </c>
      <c r="O114" s="165">
        <f>SUM(O115:O117)</f>
        <v>0</v>
      </c>
      <c r="P114" s="163">
        <f t="shared" si="62"/>
        <v>0</v>
      </c>
      <c r="Q114" s="159">
        <f t="shared" si="62"/>
        <v>0</v>
      </c>
      <c r="R114" s="123"/>
      <c r="T114" s="123"/>
      <c r="U114" s="123"/>
      <c r="V114" s="123"/>
      <c r="W114" s="123"/>
      <c r="X114" s="123"/>
      <c r="Y114" s="123"/>
      <c r="Z114" s="123"/>
      <c r="AA114" s="123"/>
      <c r="AB114" s="123"/>
      <c r="AC114" s="123"/>
      <c r="AD114" s="123"/>
      <c r="AE114" s="123"/>
      <c r="AF114" s="123"/>
      <c r="AG114" s="123"/>
    </row>
    <row r="115" spans="1:33" x14ac:dyDescent="0.25">
      <c r="B115" s="294" t="s">
        <v>418</v>
      </c>
      <c r="C115" s="285" t="s">
        <v>339</v>
      </c>
      <c r="D115" s="401">
        <v>0</v>
      </c>
      <c r="E115" s="230">
        <f t="shared" si="54"/>
        <v>0</v>
      </c>
      <c r="F115" s="231">
        <f>IFERROR($D$115*F167/100, 0)</f>
        <v>0</v>
      </c>
      <c r="G115" s="232">
        <f>IFERROR($D$115*G167/100, 0)</f>
        <v>0</v>
      </c>
      <c r="H115" s="233">
        <f>IFERROR($D$115*H167/100, 0)</f>
        <v>0</v>
      </c>
      <c r="I115" s="229">
        <f t="shared" si="30"/>
        <v>0</v>
      </c>
      <c r="J115" s="231">
        <f t="shared" ref="J115:Q115" si="63">IFERROR($D$115*J167/100, 0)</f>
        <v>0</v>
      </c>
      <c r="K115" s="232">
        <f t="shared" si="63"/>
        <v>0</v>
      </c>
      <c r="L115" s="232">
        <f t="shared" si="63"/>
        <v>0</v>
      </c>
      <c r="M115" s="234">
        <f t="shared" si="63"/>
        <v>0</v>
      </c>
      <c r="N115" s="229">
        <f t="shared" si="35"/>
        <v>0</v>
      </c>
      <c r="O115" s="235">
        <f>IFERROR($D$115*O167/100, 0)</f>
        <v>0</v>
      </c>
      <c r="P115" s="233">
        <f t="shared" si="63"/>
        <v>0</v>
      </c>
      <c r="Q115" s="229">
        <f t="shared" si="63"/>
        <v>0</v>
      </c>
      <c r="R115" s="123"/>
      <c r="T115" s="123"/>
      <c r="U115" s="123"/>
      <c r="V115" s="123"/>
      <c r="W115" s="123"/>
      <c r="X115" s="123"/>
      <c r="Y115" s="123"/>
      <c r="Z115" s="123"/>
      <c r="AA115" s="123"/>
      <c r="AB115" s="123"/>
      <c r="AC115" s="123"/>
      <c r="AD115" s="123"/>
      <c r="AE115" s="123"/>
      <c r="AF115" s="123"/>
      <c r="AG115" s="123"/>
    </row>
    <row r="116" spans="1:33" s="123" customFormat="1" x14ac:dyDescent="0.25">
      <c r="A116" s="124"/>
      <c r="B116" s="315" t="s">
        <v>419</v>
      </c>
      <c r="C116" s="285" t="s">
        <v>341</v>
      </c>
      <c r="D116" s="405">
        <v>0</v>
      </c>
      <c r="E116" s="287">
        <f t="shared" si="54"/>
        <v>0</v>
      </c>
      <c r="F116" s="307">
        <f>IFERROR($D$116*F168/100, 0)</f>
        <v>0</v>
      </c>
      <c r="G116" s="305">
        <f>IFERROR($D$116*G168/100, 0)</f>
        <v>0</v>
      </c>
      <c r="H116" s="306">
        <f>IFERROR($D$116*H168/100, 0)</f>
        <v>0</v>
      </c>
      <c r="I116" s="286">
        <f t="shared" si="30"/>
        <v>0</v>
      </c>
      <c r="J116" s="307">
        <f t="shared" ref="J116:Q116" si="64">IFERROR($D$116*J168/100, 0)</f>
        <v>0</v>
      </c>
      <c r="K116" s="305">
        <f t="shared" si="64"/>
        <v>0</v>
      </c>
      <c r="L116" s="305">
        <f t="shared" si="64"/>
        <v>0</v>
      </c>
      <c r="M116" s="308">
        <f t="shared" si="64"/>
        <v>0</v>
      </c>
      <c r="N116" s="286">
        <f t="shared" si="35"/>
        <v>0</v>
      </c>
      <c r="O116" s="309">
        <f>IFERROR($D$116*O168/100, 0)</f>
        <v>0</v>
      </c>
      <c r="P116" s="306">
        <f t="shared" si="64"/>
        <v>0</v>
      </c>
      <c r="Q116" s="286">
        <f t="shared" si="64"/>
        <v>0</v>
      </c>
      <c r="S116" s="124"/>
    </row>
    <row r="117" spans="1:33" ht="15.75" thickBot="1" x14ac:dyDescent="0.3">
      <c r="B117" s="315" t="s">
        <v>420</v>
      </c>
      <c r="C117" s="295" t="s">
        <v>345</v>
      </c>
      <c r="D117" s="406">
        <v>0</v>
      </c>
      <c r="E117" s="238">
        <f t="shared" si="54"/>
        <v>0</v>
      </c>
      <c r="F117" s="239">
        <f>IFERROR($D$117*F169/100, 0)</f>
        <v>0</v>
      </c>
      <c r="G117" s="240">
        <f>IFERROR($D$117*G169/100, 0)</f>
        <v>0</v>
      </c>
      <c r="H117" s="241">
        <f>IFERROR($D$117*H169/100, 0)</f>
        <v>0</v>
      </c>
      <c r="I117" s="237">
        <f t="shared" si="30"/>
        <v>0</v>
      </c>
      <c r="J117" s="239">
        <f t="shared" ref="J117:Q117" si="65">IFERROR($D$117*J169/100, 0)</f>
        <v>0</v>
      </c>
      <c r="K117" s="240">
        <f t="shared" si="65"/>
        <v>0</v>
      </c>
      <c r="L117" s="240">
        <f t="shared" si="65"/>
        <v>0</v>
      </c>
      <c r="M117" s="242">
        <f t="shared" si="65"/>
        <v>0</v>
      </c>
      <c r="N117" s="237">
        <f t="shared" si="35"/>
        <v>0</v>
      </c>
      <c r="O117" s="235">
        <f>IFERROR($D$117*O169/100, 0)</f>
        <v>0</v>
      </c>
      <c r="P117" s="241">
        <f t="shared" si="65"/>
        <v>0</v>
      </c>
      <c r="Q117" s="237">
        <f t="shared" si="65"/>
        <v>0</v>
      </c>
      <c r="R117" s="123"/>
      <c r="T117" s="123"/>
      <c r="U117" s="123"/>
      <c r="V117" s="123"/>
      <c r="W117" s="123"/>
      <c r="X117" s="123"/>
      <c r="Y117" s="123"/>
      <c r="Z117" s="123"/>
      <c r="AA117" s="123"/>
      <c r="AB117" s="123"/>
      <c r="AC117" s="123"/>
      <c r="AD117" s="123"/>
      <c r="AE117" s="123"/>
      <c r="AF117" s="123"/>
      <c r="AG117" s="123"/>
    </row>
    <row r="118" spans="1:33" x14ac:dyDescent="0.25">
      <c r="B118" s="402" t="s">
        <v>421</v>
      </c>
      <c r="C118" s="264" t="s">
        <v>347</v>
      </c>
      <c r="D118" s="403">
        <f>SUM(D119:D120)</f>
        <v>0</v>
      </c>
      <c r="E118" s="160">
        <f t="shared" si="54"/>
        <v>0</v>
      </c>
      <c r="F118" s="161">
        <f>F119+F120</f>
        <v>0</v>
      </c>
      <c r="G118" s="162">
        <f>G119+G120</f>
        <v>0</v>
      </c>
      <c r="H118" s="163">
        <f>H119+H120</f>
        <v>0</v>
      </c>
      <c r="I118" s="159">
        <f t="shared" si="30"/>
        <v>0</v>
      </c>
      <c r="J118" s="161">
        <f t="shared" ref="J118:Q118" si="66">J119+J120</f>
        <v>0</v>
      </c>
      <c r="K118" s="162">
        <f t="shared" si="66"/>
        <v>0</v>
      </c>
      <c r="L118" s="162">
        <f t="shared" si="66"/>
        <v>0</v>
      </c>
      <c r="M118" s="164">
        <f t="shared" si="66"/>
        <v>0</v>
      </c>
      <c r="N118" s="159">
        <f t="shared" si="35"/>
        <v>0</v>
      </c>
      <c r="O118" s="165">
        <f>O119+O120</f>
        <v>0</v>
      </c>
      <c r="P118" s="163">
        <f t="shared" si="66"/>
        <v>0</v>
      </c>
      <c r="Q118" s="159">
        <f t="shared" si="66"/>
        <v>0</v>
      </c>
      <c r="R118" s="123"/>
      <c r="T118" s="123"/>
      <c r="U118" s="123"/>
      <c r="V118" s="123"/>
      <c r="W118" s="123"/>
      <c r="X118" s="123"/>
      <c r="Y118" s="123"/>
      <c r="Z118" s="123"/>
      <c r="AA118" s="123"/>
      <c r="AB118" s="123"/>
      <c r="AC118" s="123"/>
      <c r="AD118" s="123"/>
      <c r="AE118" s="123"/>
      <c r="AF118" s="123"/>
      <c r="AG118" s="123"/>
    </row>
    <row r="119" spans="1:33" x14ac:dyDescent="0.25">
      <c r="B119" s="294" t="s">
        <v>422</v>
      </c>
      <c r="C119" s="346" t="s">
        <v>349</v>
      </c>
      <c r="D119" s="407">
        <v>0</v>
      </c>
      <c r="E119" s="230">
        <f t="shared" si="54"/>
        <v>0</v>
      </c>
      <c r="F119" s="231">
        <f>IFERROR($D$119*F171/100, 0)</f>
        <v>0</v>
      </c>
      <c r="G119" s="232">
        <f>IFERROR($D$119*G171/100, 0)</f>
        <v>0</v>
      </c>
      <c r="H119" s="233">
        <f>IFERROR($D$119*H171/100, 0)</f>
        <v>0</v>
      </c>
      <c r="I119" s="229">
        <f t="shared" si="30"/>
        <v>0</v>
      </c>
      <c r="J119" s="231">
        <f t="shared" ref="J119:Q119" si="67">IFERROR($D$119*J171/100, 0)</f>
        <v>0</v>
      </c>
      <c r="K119" s="232">
        <f t="shared" si="67"/>
        <v>0</v>
      </c>
      <c r="L119" s="232">
        <f t="shared" si="67"/>
        <v>0</v>
      </c>
      <c r="M119" s="234">
        <f t="shared" si="67"/>
        <v>0</v>
      </c>
      <c r="N119" s="229">
        <f t="shared" si="35"/>
        <v>0</v>
      </c>
      <c r="O119" s="235">
        <f>IFERROR($D$119*O171/100, 0)</f>
        <v>0</v>
      </c>
      <c r="P119" s="233">
        <f t="shared" si="67"/>
        <v>0</v>
      </c>
      <c r="Q119" s="229">
        <f t="shared" si="67"/>
        <v>0</v>
      </c>
      <c r="R119" s="123"/>
      <c r="T119" s="123"/>
      <c r="U119" s="123"/>
      <c r="V119" s="123"/>
      <c r="W119" s="123"/>
      <c r="X119" s="123"/>
      <c r="Y119" s="123"/>
      <c r="Z119" s="123"/>
      <c r="AA119" s="123"/>
      <c r="AB119" s="123"/>
      <c r="AC119" s="123"/>
      <c r="AD119" s="123"/>
      <c r="AE119" s="123"/>
      <c r="AF119" s="123"/>
      <c r="AG119" s="123"/>
    </row>
    <row r="120" spans="1:33" ht="15.75" thickBot="1" x14ac:dyDescent="0.3">
      <c r="B120" s="315" t="s">
        <v>423</v>
      </c>
      <c r="C120" s="276" t="s">
        <v>351</v>
      </c>
      <c r="D120" s="408">
        <v>0</v>
      </c>
      <c r="E120" s="238">
        <f t="shared" si="54"/>
        <v>0</v>
      </c>
      <c r="F120" s="239">
        <f>IFERROR($D$120*F172/100, 0)</f>
        <v>0</v>
      </c>
      <c r="G120" s="240">
        <f>IFERROR($D$120*G172/100, 0)</f>
        <v>0</v>
      </c>
      <c r="H120" s="241">
        <f>IFERROR($D$120*H172/100, 0)</f>
        <v>0</v>
      </c>
      <c r="I120" s="237">
        <f t="shared" ref="I120:I185" si="68">SUM(J120:L120)</f>
        <v>0</v>
      </c>
      <c r="J120" s="239">
        <f t="shared" ref="J120:Q120" si="69">IFERROR($D$120*J172/100, 0)</f>
        <v>0</v>
      </c>
      <c r="K120" s="240">
        <f t="shared" si="69"/>
        <v>0</v>
      </c>
      <c r="L120" s="240">
        <f t="shared" si="69"/>
        <v>0</v>
      </c>
      <c r="M120" s="242">
        <f t="shared" si="69"/>
        <v>0</v>
      </c>
      <c r="N120" s="237">
        <f t="shared" si="35"/>
        <v>0</v>
      </c>
      <c r="O120" s="243">
        <f>IFERROR($D$120*O172/100, 0)</f>
        <v>0</v>
      </c>
      <c r="P120" s="241">
        <f t="shared" si="69"/>
        <v>0</v>
      </c>
      <c r="Q120" s="237">
        <f t="shared" si="69"/>
        <v>0</v>
      </c>
      <c r="R120" s="123"/>
      <c r="T120" s="123"/>
      <c r="U120" s="123"/>
      <c r="V120" s="123"/>
      <c r="W120" s="123"/>
      <c r="X120" s="123"/>
      <c r="Y120" s="123"/>
      <c r="Z120" s="123"/>
      <c r="AA120" s="123"/>
      <c r="AB120" s="123"/>
      <c r="AC120" s="123"/>
      <c r="AD120" s="123"/>
      <c r="AE120" s="123"/>
      <c r="AF120" s="123"/>
      <c r="AG120" s="123"/>
    </row>
    <row r="121" spans="1:33" x14ac:dyDescent="0.25">
      <c r="B121" s="402" t="s">
        <v>424</v>
      </c>
      <c r="C121" s="264" t="s">
        <v>353</v>
      </c>
      <c r="D121" s="403">
        <f>SUM(D122:D135)</f>
        <v>10.955789999999507</v>
      </c>
      <c r="E121" s="160">
        <f t="shared" si="54"/>
        <v>3.1834954184221074</v>
      </c>
      <c r="F121" s="161">
        <f>SUM(F122:F135)</f>
        <v>0.12331420728676945</v>
      </c>
      <c r="G121" s="162">
        <f t="shared" ref="G121:Q121" si="70">SUM(G122:G135)</f>
        <v>0.48328771561213468</v>
      </c>
      <c r="H121" s="163">
        <f t="shared" si="70"/>
        <v>2.576893495523203</v>
      </c>
      <c r="I121" s="159">
        <f t="shared" si="68"/>
        <v>7.72496990888739</v>
      </c>
      <c r="J121" s="161">
        <f t="shared" si="70"/>
        <v>5.2407228945017454</v>
      </c>
      <c r="K121" s="162">
        <f t="shared" si="70"/>
        <v>1.5533429114557051</v>
      </c>
      <c r="L121" s="162">
        <f t="shared" si="70"/>
        <v>0.93090410292993875</v>
      </c>
      <c r="M121" s="164">
        <f t="shared" si="70"/>
        <v>2.3580026251174432E-2</v>
      </c>
      <c r="N121" s="159">
        <f t="shared" si="35"/>
        <v>2.2332733813486463E-2</v>
      </c>
      <c r="O121" s="165">
        <f>SUM(O122:O135)</f>
        <v>2.2332733813486463E-2</v>
      </c>
      <c r="P121" s="163">
        <f t="shared" si="70"/>
        <v>0</v>
      </c>
      <c r="Q121" s="159">
        <f t="shared" si="70"/>
        <v>1.4119126253499216E-3</v>
      </c>
      <c r="R121" s="123"/>
      <c r="T121" s="123"/>
      <c r="U121" s="123"/>
      <c r="V121" s="123"/>
      <c r="W121" s="123"/>
      <c r="X121" s="123"/>
      <c r="Y121" s="123"/>
      <c r="Z121" s="123"/>
      <c r="AA121" s="123"/>
      <c r="AB121" s="123"/>
      <c r="AC121" s="123"/>
      <c r="AD121" s="123"/>
      <c r="AE121" s="123"/>
      <c r="AF121" s="123"/>
      <c r="AG121" s="123"/>
    </row>
    <row r="122" spans="1:33" x14ac:dyDescent="0.25">
      <c r="B122" s="294" t="s">
        <v>425</v>
      </c>
      <c r="C122" s="346" t="s">
        <v>355</v>
      </c>
      <c r="D122" s="401">
        <v>0</v>
      </c>
      <c r="E122" s="230">
        <f t="shared" si="54"/>
        <v>0</v>
      </c>
      <c r="F122" s="231">
        <f>IFERROR($D$122*F174/100, 0)</f>
        <v>0</v>
      </c>
      <c r="G122" s="232">
        <f>IFERROR($D$122*G174/100, 0)</f>
        <v>0</v>
      </c>
      <c r="H122" s="233">
        <f>IFERROR($D$122*H174/100, 0)</f>
        <v>0</v>
      </c>
      <c r="I122" s="229">
        <f t="shared" si="68"/>
        <v>0</v>
      </c>
      <c r="J122" s="231">
        <f t="shared" ref="J122:Q122" si="71">IFERROR($D$122*J174/100, 0)</f>
        <v>0</v>
      </c>
      <c r="K122" s="232">
        <f t="shared" si="71"/>
        <v>0</v>
      </c>
      <c r="L122" s="232">
        <f t="shared" si="71"/>
        <v>0</v>
      </c>
      <c r="M122" s="234">
        <f t="shared" si="71"/>
        <v>0</v>
      </c>
      <c r="N122" s="229">
        <f t="shared" si="35"/>
        <v>0</v>
      </c>
      <c r="O122" s="235">
        <f>IFERROR($D$122*O174/100, 0)</f>
        <v>0</v>
      </c>
      <c r="P122" s="233">
        <f t="shared" si="71"/>
        <v>0</v>
      </c>
      <c r="Q122" s="229">
        <f t="shared" si="71"/>
        <v>0</v>
      </c>
      <c r="R122" s="123"/>
      <c r="T122" s="123"/>
      <c r="U122" s="123"/>
      <c r="V122" s="123"/>
      <c r="W122" s="123"/>
      <c r="X122" s="123"/>
      <c r="Y122" s="123"/>
      <c r="Z122" s="123"/>
      <c r="AA122" s="123"/>
      <c r="AB122" s="123"/>
      <c r="AC122" s="123"/>
      <c r="AD122" s="123"/>
      <c r="AE122" s="123"/>
      <c r="AF122" s="123"/>
      <c r="AG122" s="123"/>
    </row>
    <row r="123" spans="1:33" x14ac:dyDescent="0.25">
      <c r="B123" s="294" t="s">
        <v>426</v>
      </c>
      <c r="C123" s="346" t="s">
        <v>357</v>
      </c>
      <c r="D123" s="401">
        <v>0</v>
      </c>
      <c r="E123" s="230">
        <f t="shared" si="54"/>
        <v>0</v>
      </c>
      <c r="F123" s="231">
        <f>IFERROR($D$123*F175/100, 0)</f>
        <v>0</v>
      </c>
      <c r="G123" s="232">
        <f>IFERROR($D$123*G175/100, 0)</f>
        <v>0</v>
      </c>
      <c r="H123" s="233">
        <f>IFERROR($D$123*H175/100, 0)</f>
        <v>0</v>
      </c>
      <c r="I123" s="229">
        <f t="shared" si="68"/>
        <v>0</v>
      </c>
      <c r="J123" s="231">
        <f t="shared" ref="J123:Q123" si="72">IFERROR($D$123*J175/100, 0)</f>
        <v>0</v>
      </c>
      <c r="K123" s="232">
        <f t="shared" si="72"/>
        <v>0</v>
      </c>
      <c r="L123" s="232">
        <f t="shared" si="72"/>
        <v>0</v>
      </c>
      <c r="M123" s="234">
        <f t="shared" si="72"/>
        <v>0</v>
      </c>
      <c r="N123" s="229">
        <f t="shared" si="35"/>
        <v>0</v>
      </c>
      <c r="O123" s="235">
        <f>IFERROR($D$123*O175/100, 0)</f>
        <v>0</v>
      </c>
      <c r="P123" s="233">
        <f t="shared" si="72"/>
        <v>0</v>
      </c>
      <c r="Q123" s="229">
        <f t="shared" si="72"/>
        <v>0</v>
      </c>
      <c r="R123" s="123"/>
      <c r="T123" s="123"/>
      <c r="U123" s="123"/>
      <c r="V123" s="123"/>
      <c r="W123" s="123"/>
      <c r="X123" s="123"/>
      <c r="Y123" s="123"/>
      <c r="Z123" s="123"/>
      <c r="AA123" s="123"/>
      <c r="AB123" s="123"/>
      <c r="AC123" s="123"/>
      <c r="AD123" s="123"/>
      <c r="AE123" s="123"/>
      <c r="AF123" s="123"/>
      <c r="AG123" s="123"/>
    </row>
    <row r="124" spans="1:33" x14ac:dyDescent="0.25">
      <c r="B124" s="294" t="s">
        <v>427</v>
      </c>
      <c r="C124" s="346" t="s">
        <v>359</v>
      </c>
      <c r="D124" s="401">
        <v>0</v>
      </c>
      <c r="E124" s="230">
        <f t="shared" si="54"/>
        <v>0</v>
      </c>
      <c r="F124" s="231">
        <f>IFERROR($D$124*F176/100, 0)</f>
        <v>0</v>
      </c>
      <c r="G124" s="232">
        <f>IFERROR($D$124*G176/100, 0)</f>
        <v>0</v>
      </c>
      <c r="H124" s="233">
        <f>IFERROR($D$124*H176/100, 0)</f>
        <v>0</v>
      </c>
      <c r="I124" s="229">
        <f t="shared" ref="I124:I143" si="73">SUM(J124:L124)</f>
        <v>0</v>
      </c>
      <c r="J124" s="231">
        <f t="shared" ref="J124:Q124" si="74">IFERROR($D$124*J176/100, 0)</f>
        <v>0</v>
      </c>
      <c r="K124" s="232">
        <f t="shared" si="74"/>
        <v>0</v>
      </c>
      <c r="L124" s="232">
        <f t="shared" si="74"/>
        <v>0</v>
      </c>
      <c r="M124" s="234">
        <f t="shared" si="74"/>
        <v>0</v>
      </c>
      <c r="N124" s="229">
        <f t="shared" si="35"/>
        <v>0</v>
      </c>
      <c r="O124" s="235">
        <f>IFERROR($D$124*O176/100, 0)</f>
        <v>0</v>
      </c>
      <c r="P124" s="233">
        <f t="shared" si="74"/>
        <v>0</v>
      </c>
      <c r="Q124" s="229">
        <f t="shared" si="74"/>
        <v>0</v>
      </c>
      <c r="R124" s="123"/>
      <c r="T124" s="123"/>
      <c r="U124" s="123"/>
      <c r="V124" s="123"/>
      <c r="W124" s="123"/>
      <c r="X124" s="123"/>
      <c r="Y124" s="123"/>
      <c r="Z124" s="123"/>
      <c r="AA124" s="123"/>
      <c r="AB124" s="123"/>
      <c r="AC124" s="123"/>
      <c r="AD124" s="123"/>
      <c r="AE124" s="123"/>
      <c r="AF124" s="123"/>
      <c r="AG124" s="123"/>
    </row>
    <row r="125" spans="1:33" x14ac:dyDescent="0.25">
      <c r="B125" s="294" t="s">
        <v>428</v>
      </c>
      <c r="C125" s="346" t="s">
        <v>361</v>
      </c>
      <c r="D125" s="401">
        <v>0.49724000000000002</v>
      </c>
      <c r="E125" s="230">
        <f t="shared" si="54"/>
        <v>0.14448627272485873</v>
      </c>
      <c r="F125" s="231">
        <f>IFERROR($D$125*F177/100, 0)</f>
        <v>5.5967444092371258E-3</v>
      </c>
      <c r="G125" s="232">
        <f>IFERROR($D$125*G177/100, 0)</f>
        <v>2.193451898137776E-2</v>
      </c>
      <c r="H125" s="233">
        <f>IFERROR($D$125*H177/100, 0)</f>
        <v>0.11695500933424384</v>
      </c>
      <c r="I125" s="229">
        <f t="shared" si="73"/>
        <v>0.35060584745557727</v>
      </c>
      <c r="J125" s="231">
        <f t="shared" ref="J125:Q125" si="75">IFERROR($D$125*J177/100, 0)</f>
        <v>0.23785569566979334</v>
      </c>
      <c r="K125" s="232">
        <f t="shared" si="75"/>
        <v>7.050009440599625E-2</v>
      </c>
      <c r="L125" s="232">
        <f t="shared" si="75"/>
        <v>4.2250057379787646E-2</v>
      </c>
      <c r="M125" s="234">
        <f t="shared" si="75"/>
        <v>1.070204179993821E-3</v>
      </c>
      <c r="N125" s="229">
        <f t="shared" si="35"/>
        <v>1.0135945067784712E-3</v>
      </c>
      <c r="O125" s="235">
        <f>IFERROR($D$125*O177/100, 0)</f>
        <v>1.0135945067784712E-3</v>
      </c>
      <c r="P125" s="233">
        <f t="shared" si="75"/>
        <v>0</v>
      </c>
      <c r="Q125" s="229">
        <f t="shared" si="75"/>
        <v>6.4081132791795638E-5</v>
      </c>
      <c r="R125" s="123"/>
      <c r="T125" s="123"/>
      <c r="U125" s="123"/>
      <c r="V125" s="123"/>
      <c r="W125" s="123"/>
      <c r="X125" s="123"/>
      <c r="Y125" s="123"/>
      <c r="Z125" s="123"/>
      <c r="AA125" s="123"/>
      <c r="AB125" s="123"/>
      <c r="AC125" s="123"/>
      <c r="AD125" s="123"/>
      <c r="AE125" s="123"/>
      <c r="AF125" s="123"/>
      <c r="AG125" s="123"/>
    </row>
    <row r="126" spans="1:33" x14ac:dyDescent="0.25">
      <c r="B126" s="294" t="s">
        <v>429</v>
      </c>
      <c r="C126" s="346" t="s">
        <v>363</v>
      </c>
      <c r="D126" s="401">
        <v>0.17182999999999998</v>
      </c>
      <c r="E126" s="230">
        <f t="shared" si="54"/>
        <v>4.9929764786245015E-2</v>
      </c>
      <c r="F126" s="231">
        <f>IFERROR($D$126*F178/100, 0)</f>
        <v>1.9340531571056532E-3</v>
      </c>
      <c r="G126" s="232">
        <f>IFERROR($D$126*G178/100, 0)</f>
        <v>7.5798576071316468E-3</v>
      </c>
      <c r="H126" s="233">
        <f>IFERROR($D$126*H178/100, 0)</f>
        <v>4.0415854022007716E-2</v>
      </c>
      <c r="I126" s="229">
        <f t="shared" si="73"/>
        <v>0.12115799768379822</v>
      </c>
      <c r="J126" s="231">
        <f t="shared" ref="J126:Q126" si="76">IFERROR($D$126*J178/100, 0)</f>
        <v>8.2195205910507163E-2</v>
      </c>
      <c r="K126" s="232">
        <f t="shared" si="76"/>
        <v>2.4362543684704235E-2</v>
      </c>
      <c r="L126" s="232">
        <f t="shared" si="76"/>
        <v>1.4600248088586818E-2</v>
      </c>
      <c r="M126" s="234">
        <f t="shared" si="76"/>
        <v>3.6982781805232535E-4</v>
      </c>
      <c r="N126" s="229">
        <f t="shared" si="35"/>
        <v>3.5026535294776102E-4</v>
      </c>
      <c r="O126" s="235">
        <f>IFERROR($D$126*O178/100, 0)</f>
        <v>3.5026535294776102E-4</v>
      </c>
      <c r="P126" s="233">
        <f t="shared" si="76"/>
        <v>0</v>
      </c>
      <c r="Q126" s="229">
        <f t="shared" si="76"/>
        <v>2.2144358956669297E-5</v>
      </c>
      <c r="R126" s="123"/>
      <c r="T126" s="123"/>
      <c r="U126" s="123"/>
      <c r="V126" s="123"/>
      <c r="W126" s="123"/>
      <c r="X126" s="123"/>
      <c r="Y126" s="123"/>
      <c r="Z126" s="123"/>
      <c r="AA126" s="123"/>
      <c r="AB126" s="123"/>
      <c r="AC126" s="123"/>
      <c r="AD126" s="123"/>
      <c r="AE126" s="123"/>
      <c r="AF126" s="123"/>
      <c r="AG126" s="123"/>
    </row>
    <row r="127" spans="1:33" x14ac:dyDescent="0.25">
      <c r="B127" s="294" t="s">
        <v>430</v>
      </c>
      <c r="C127" s="346" t="s">
        <v>365</v>
      </c>
      <c r="D127" s="407">
        <v>3.1009000000000002</v>
      </c>
      <c r="E127" s="230">
        <f t="shared" si="54"/>
        <v>0.90104875531436412</v>
      </c>
      <c r="F127" s="231">
        <f>IFERROR($D$127*F179/100, 0)</f>
        <v>3.4902551561828095E-2</v>
      </c>
      <c r="G127" s="232">
        <f>IFERROR($D$127*G179/100, 0)</f>
        <v>0.1367885727402347</v>
      </c>
      <c r="H127" s="233">
        <f>IFERROR($D$127*H179/100, 0)</f>
        <v>0.72935763101230133</v>
      </c>
      <c r="I127" s="229">
        <f t="shared" si="73"/>
        <v>2.1864565850997497</v>
      </c>
      <c r="J127" s="231">
        <f t="shared" ref="J127:Q127" si="77">IFERROR($D$127*J179/100, 0)</f>
        <v>1.4833213874637241</v>
      </c>
      <c r="K127" s="232">
        <f t="shared" si="77"/>
        <v>0.4396543776517452</v>
      </c>
      <c r="L127" s="232">
        <f t="shared" si="77"/>
        <v>0.26348081998428025</v>
      </c>
      <c r="M127" s="234">
        <f t="shared" si="77"/>
        <v>6.6740329453439783E-3</v>
      </c>
      <c r="N127" s="229">
        <f t="shared" si="35"/>
        <v>6.321002345083585E-3</v>
      </c>
      <c r="O127" s="235">
        <f>IFERROR($D$127*O179/100, 0)</f>
        <v>6.321002345083585E-3</v>
      </c>
      <c r="P127" s="233">
        <f t="shared" si="77"/>
        <v>0</v>
      </c>
      <c r="Q127" s="229">
        <f t="shared" si="77"/>
        <v>3.9962429545909237E-4</v>
      </c>
      <c r="R127" s="123"/>
      <c r="T127" s="123"/>
      <c r="U127" s="123"/>
      <c r="V127" s="123"/>
      <c r="W127" s="123"/>
      <c r="X127" s="123"/>
      <c r="Y127" s="123"/>
      <c r="Z127" s="123"/>
      <c r="AA127" s="123"/>
      <c r="AB127" s="123"/>
      <c r="AC127" s="123"/>
      <c r="AD127" s="123"/>
      <c r="AE127" s="123"/>
      <c r="AF127" s="123"/>
      <c r="AG127" s="123"/>
    </row>
    <row r="128" spans="1:33" x14ac:dyDescent="0.25">
      <c r="B128" s="294" t="s">
        <v>431</v>
      </c>
      <c r="C128" s="346" t="s">
        <v>367</v>
      </c>
      <c r="D128" s="401">
        <v>0</v>
      </c>
      <c r="E128" s="230">
        <f t="shared" si="54"/>
        <v>0</v>
      </c>
      <c r="F128" s="231">
        <f>IFERROR($D$128*F180/100, 0)</f>
        <v>0</v>
      </c>
      <c r="G128" s="232">
        <f>IFERROR($D$128*G180/100, 0)</f>
        <v>0</v>
      </c>
      <c r="H128" s="233">
        <f>IFERROR($D$128*H180/100, 0)</f>
        <v>0</v>
      </c>
      <c r="I128" s="229">
        <f t="shared" si="73"/>
        <v>0</v>
      </c>
      <c r="J128" s="231">
        <f t="shared" ref="J128:Q128" si="78">IFERROR($D$128*J180/100, 0)</f>
        <v>0</v>
      </c>
      <c r="K128" s="232">
        <f t="shared" si="78"/>
        <v>0</v>
      </c>
      <c r="L128" s="232">
        <f t="shared" si="78"/>
        <v>0</v>
      </c>
      <c r="M128" s="234">
        <f t="shared" si="78"/>
        <v>0</v>
      </c>
      <c r="N128" s="229">
        <f t="shared" si="35"/>
        <v>0</v>
      </c>
      <c r="O128" s="235">
        <f>IFERROR($D$128*O180/100, 0)</f>
        <v>0</v>
      </c>
      <c r="P128" s="233">
        <f t="shared" si="78"/>
        <v>0</v>
      </c>
      <c r="Q128" s="229">
        <f t="shared" si="78"/>
        <v>0</v>
      </c>
      <c r="R128" s="123"/>
      <c r="T128" s="123"/>
      <c r="U128" s="123"/>
      <c r="V128" s="123"/>
      <c r="W128" s="123"/>
      <c r="X128" s="123"/>
      <c r="Y128" s="123"/>
      <c r="Z128" s="123"/>
      <c r="AA128" s="123"/>
      <c r="AB128" s="123"/>
      <c r="AC128" s="123"/>
      <c r="AD128" s="123"/>
      <c r="AE128" s="123"/>
      <c r="AF128" s="123"/>
      <c r="AG128" s="123"/>
    </row>
    <row r="129" spans="2:33" x14ac:dyDescent="0.25">
      <c r="B129" s="294" t="s">
        <v>432</v>
      </c>
      <c r="C129" s="346" t="s">
        <v>369</v>
      </c>
      <c r="D129" s="401">
        <v>0</v>
      </c>
      <c r="E129" s="230">
        <f t="shared" si="54"/>
        <v>0</v>
      </c>
      <c r="F129" s="231">
        <f>IFERROR($D$129*F181/100, 0)</f>
        <v>0</v>
      </c>
      <c r="G129" s="232">
        <f>IFERROR($D$129*G181/100, 0)</f>
        <v>0</v>
      </c>
      <c r="H129" s="233">
        <f>IFERROR($D$129*H181/100, 0)</f>
        <v>0</v>
      </c>
      <c r="I129" s="229">
        <f t="shared" si="73"/>
        <v>0</v>
      </c>
      <c r="J129" s="231">
        <f t="shared" ref="J129:Q129" si="79">IFERROR($D$129*J181/100, 0)</f>
        <v>0</v>
      </c>
      <c r="K129" s="232">
        <f t="shared" si="79"/>
        <v>0</v>
      </c>
      <c r="L129" s="232">
        <f t="shared" si="79"/>
        <v>0</v>
      </c>
      <c r="M129" s="234">
        <f t="shared" si="79"/>
        <v>0</v>
      </c>
      <c r="N129" s="229">
        <f t="shared" si="35"/>
        <v>0</v>
      </c>
      <c r="O129" s="235">
        <f>IFERROR($D$129*O181/100, 0)</f>
        <v>0</v>
      </c>
      <c r="P129" s="233">
        <f t="shared" si="79"/>
        <v>0</v>
      </c>
      <c r="Q129" s="229">
        <f t="shared" si="79"/>
        <v>0</v>
      </c>
      <c r="R129" s="123"/>
      <c r="T129" s="123"/>
      <c r="U129" s="123"/>
      <c r="V129" s="123"/>
      <c r="W129" s="123"/>
      <c r="X129" s="123"/>
      <c r="Y129" s="123"/>
      <c r="Z129" s="123"/>
      <c r="AA129" s="123"/>
      <c r="AB129" s="123"/>
      <c r="AC129" s="123"/>
      <c r="AD129" s="123"/>
      <c r="AE129" s="123"/>
      <c r="AF129" s="123"/>
      <c r="AG129" s="123"/>
    </row>
    <row r="130" spans="2:33" x14ac:dyDescent="0.25">
      <c r="B130" s="294" t="s">
        <v>433</v>
      </c>
      <c r="C130" s="346" t="s">
        <v>371</v>
      </c>
      <c r="D130" s="401">
        <v>0</v>
      </c>
      <c r="E130" s="230">
        <f t="shared" si="54"/>
        <v>0</v>
      </c>
      <c r="F130" s="231">
        <f>IFERROR($D$130*F182/100, 0)</f>
        <v>0</v>
      </c>
      <c r="G130" s="232">
        <f>IFERROR($D$130*G182/100, 0)</f>
        <v>0</v>
      </c>
      <c r="H130" s="233">
        <f>IFERROR($D$130*H182/100, 0)</f>
        <v>0</v>
      </c>
      <c r="I130" s="229">
        <f t="shared" si="73"/>
        <v>0</v>
      </c>
      <c r="J130" s="231">
        <f t="shared" ref="J130:Q130" si="80">IFERROR($D$130*J182/100, 0)</f>
        <v>0</v>
      </c>
      <c r="K130" s="232">
        <f t="shared" si="80"/>
        <v>0</v>
      </c>
      <c r="L130" s="232">
        <f t="shared" si="80"/>
        <v>0</v>
      </c>
      <c r="M130" s="234">
        <f t="shared" si="80"/>
        <v>0</v>
      </c>
      <c r="N130" s="229">
        <f t="shared" si="35"/>
        <v>0</v>
      </c>
      <c r="O130" s="235">
        <f>IFERROR($D$130*O182/100, 0)</f>
        <v>0</v>
      </c>
      <c r="P130" s="233">
        <f t="shared" si="80"/>
        <v>0</v>
      </c>
      <c r="Q130" s="229">
        <f t="shared" si="80"/>
        <v>0</v>
      </c>
      <c r="R130" s="123"/>
      <c r="T130" s="123"/>
      <c r="U130" s="123"/>
      <c r="V130" s="123"/>
      <c r="W130" s="123"/>
      <c r="X130" s="123"/>
      <c r="Y130" s="123"/>
      <c r="Z130" s="123"/>
      <c r="AA130" s="123"/>
      <c r="AB130" s="123"/>
      <c r="AC130" s="123"/>
      <c r="AD130" s="123"/>
      <c r="AE130" s="123"/>
      <c r="AF130" s="123"/>
      <c r="AG130" s="123"/>
    </row>
    <row r="131" spans="2:33" x14ac:dyDescent="0.25">
      <c r="B131" s="294" t="s">
        <v>434</v>
      </c>
      <c r="C131" s="346" t="s">
        <v>373</v>
      </c>
      <c r="D131" s="401">
        <v>6.39</v>
      </c>
      <c r="E131" s="230">
        <f t="shared" si="54"/>
        <v>1.8567840131764282</v>
      </c>
      <c r="F131" s="231">
        <f>IFERROR($D$131*F183/100, 0)</f>
        <v>7.1923410777542496E-2</v>
      </c>
      <c r="G131" s="232">
        <f>IFERROR($D$131*G183/100, 0)</f>
        <v>0.28187912535396165</v>
      </c>
      <c r="H131" s="233">
        <f>IFERROR($D$131*H183/100, 0)</f>
        <v>1.5029814770449241</v>
      </c>
      <c r="I131" s="229">
        <f t="shared" si="73"/>
        <v>4.5056137182067779</v>
      </c>
      <c r="J131" s="231">
        <f t="shared" ref="J131:Q131" si="81">IFERROR($D$131*J183/100, 0)</f>
        <v>3.0566686013393518</v>
      </c>
      <c r="K131" s="232">
        <f t="shared" si="81"/>
        <v>0.90599228391584741</v>
      </c>
      <c r="L131" s="232">
        <f t="shared" si="81"/>
        <v>0.5429528329515787</v>
      </c>
      <c r="M131" s="234">
        <f t="shared" si="81"/>
        <v>1.375312667959238E-2</v>
      </c>
      <c r="N131" s="229">
        <f t="shared" si="35"/>
        <v>1.3025639325706764E-2</v>
      </c>
      <c r="O131" s="235">
        <f>IFERROR($D$131*O183/100, 0)</f>
        <v>1.3025639325706764E-2</v>
      </c>
      <c r="P131" s="233">
        <f t="shared" si="81"/>
        <v>0</v>
      </c>
      <c r="Q131" s="229">
        <f t="shared" si="81"/>
        <v>8.2350261149459827E-4</v>
      </c>
      <c r="R131" s="123"/>
      <c r="T131" s="123"/>
      <c r="U131" s="123"/>
      <c r="V131" s="123"/>
      <c r="W131" s="123"/>
      <c r="X131" s="123"/>
      <c r="Y131" s="123"/>
      <c r="Z131" s="123"/>
      <c r="AA131" s="123"/>
      <c r="AB131" s="123"/>
      <c r="AC131" s="123"/>
      <c r="AD131" s="123"/>
      <c r="AE131" s="123"/>
      <c r="AF131" s="123"/>
      <c r="AG131" s="123"/>
    </row>
    <row r="132" spans="2:33" x14ac:dyDescent="0.25">
      <c r="B132" s="294" t="s">
        <v>435</v>
      </c>
      <c r="C132" s="346" t="s">
        <v>375</v>
      </c>
      <c r="D132" s="401">
        <v>0.55706</v>
      </c>
      <c r="E132" s="230">
        <f t="shared" si="54"/>
        <v>0.16186856062285776</v>
      </c>
      <c r="F132" s="231">
        <f>IFERROR($D$132*F184/100, 0)</f>
        <v>6.2700555880653864E-3</v>
      </c>
      <c r="G132" s="232">
        <f>IFERROR($D$132*G184/100, 0)</f>
        <v>2.4573331075066956E-2</v>
      </c>
      <c r="H132" s="233">
        <f>IFERROR($D$132*H184/100, 0)</f>
        <v>0.13102517395972543</v>
      </c>
      <c r="I132" s="229">
        <f t="shared" si="73"/>
        <v>0.39278516085512799</v>
      </c>
      <c r="J132" s="231">
        <f t="shared" ref="J132:Q132" si="82">IFERROR($D$132*J184/100, 0)</f>
        <v>0.26647070595651007</v>
      </c>
      <c r="K132" s="232">
        <f t="shared" si="82"/>
        <v>7.898154329861691E-2</v>
      </c>
      <c r="L132" s="232">
        <f t="shared" si="82"/>
        <v>4.7332911600001012E-2</v>
      </c>
      <c r="M132" s="234">
        <f t="shared" si="82"/>
        <v>1.19895410768916E-3</v>
      </c>
      <c r="N132" s="229">
        <f t="shared" si="35"/>
        <v>1.1355340599026932E-3</v>
      </c>
      <c r="O132" s="235">
        <f>IFERROR($D$132*O184/100, 0)</f>
        <v>1.1355340599026932E-3</v>
      </c>
      <c r="P132" s="233">
        <f t="shared" si="82"/>
        <v>0</v>
      </c>
      <c r="Q132" s="229">
        <f t="shared" si="82"/>
        <v>7.1790354422407034E-5</v>
      </c>
      <c r="R132" s="123"/>
      <c r="T132" s="123"/>
      <c r="U132" s="123"/>
      <c r="V132" s="123"/>
      <c r="W132" s="123"/>
      <c r="X132" s="123"/>
      <c r="Y132" s="123"/>
      <c r="Z132" s="123"/>
      <c r="AA132" s="123"/>
      <c r="AB132" s="123"/>
      <c r="AC132" s="123"/>
      <c r="AD132" s="123"/>
      <c r="AE132" s="123"/>
      <c r="AF132" s="123"/>
      <c r="AG132" s="123"/>
    </row>
    <row r="133" spans="2:33" x14ac:dyDescent="0.25">
      <c r="B133" s="294" t="s">
        <v>436</v>
      </c>
      <c r="C133" s="346" t="s">
        <v>377</v>
      </c>
      <c r="D133" s="401">
        <v>0</v>
      </c>
      <c r="E133" s="230">
        <f t="shared" si="54"/>
        <v>0</v>
      </c>
      <c r="F133" s="231">
        <f>IFERROR($D$133*F185/100, 0)</f>
        <v>0</v>
      </c>
      <c r="G133" s="232">
        <f>IFERROR($D$133*G185/100, 0)</f>
        <v>0</v>
      </c>
      <c r="H133" s="233">
        <f>IFERROR($D$133*H185/100, 0)</f>
        <v>0</v>
      </c>
      <c r="I133" s="229">
        <f t="shared" si="73"/>
        <v>0</v>
      </c>
      <c r="J133" s="231">
        <f t="shared" ref="J133:Q133" si="83">IFERROR($D$133*J185/100, 0)</f>
        <v>0</v>
      </c>
      <c r="K133" s="232">
        <f t="shared" si="83"/>
        <v>0</v>
      </c>
      <c r="L133" s="232">
        <f t="shared" si="83"/>
        <v>0</v>
      </c>
      <c r="M133" s="234">
        <f t="shared" si="83"/>
        <v>0</v>
      </c>
      <c r="N133" s="229">
        <f t="shared" si="35"/>
        <v>0</v>
      </c>
      <c r="O133" s="235">
        <f>IFERROR($D$133*O185/100, 0)</f>
        <v>0</v>
      </c>
      <c r="P133" s="233">
        <f t="shared" si="83"/>
        <v>0</v>
      </c>
      <c r="Q133" s="229">
        <f t="shared" si="83"/>
        <v>0</v>
      </c>
      <c r="R133" s="123"/>
      <c r="T133" s="123"/>
      <c r="U133" s="123"/>
      <c r="V133" s="123"/>
      <c r="W133" s="123"/>
      <c r="X133" s="123"/>
      <c r="Y133" s="123"/>
      <c r="Z133" s="123"/>
      <c r="AA133" s="123"/>
      <c r="AB133" s="123"/>
      <c r="AC133" s="123"/>
      <c r="AD133" s="123"/>
      <c r="AE133" s="123"/>
      <c r="AF133" s="123"/>
      <c r="AG133" s="123"/>
    </row>
    <row r="134" spans="2:33" x14ac:dyDescent="0.25">
      <c r="B134" s="294" t="s">
        <v>437</v>
      </c>
      <c r="C134" s="346" t="s">
        <v>379</v>
      </c>
      <c r="D134" s="401">
        <v>0</v>
      </c>
      <c r="E134" s="230">
        <f t="shared" si="54"/>
        <v>0</v>
      </c>
      <c r="F134" s="231">
        <f>IFERROR($D$134*F186/100, 0)</f>
        <v>0</v>
      </c>
      <c r="G134" s="232">
        <f>IFERROR($D$134*G186/100, 0)</f>
        <v>0</v>
      </c>
      <c r="H134" s="233">
        <f>IFERROR($D$134*H186/100, 0)</f>
        <v>0</v>
      </c>
      <c r="I134" s="229">
        <f t="shared" si="73"/>
        <v>0</v>
      </c>
      <c r="J134" s="231">
        <f t="shared" ref="J134:Q134" si="84">IFERROR($D$134*J186/100, 0)</f>
        <v>0</v>
      </c>
      <c r="K134" s="232">
        <f t="shared" si="84"/>
        <v>0</v>
      </c>
      <c r="L134" s="232">
        <f t="shared" si="84"/>
        <v>0</v>
      </c>
      <c r="M134" s="234">
        <f t="shared" si="84"/>
        <v>0</v>
      </c>
      <c r="N134" s="229">
        <f t="shared" si="35"/>
        <v>0</v>
      </c>
      <c r="O134" s="235">
        <f>IFERROR($D$134*O186/100, 0)</f>
        <v>0</v>
      </c>
      <c r="P134" s="233">
        <f t="shared" si="84"/>
        <v>0</v>
      </c>
      <c r="Q134" s="229">
        <f t="shared" si="84"/>
        <v>0</v>
      </c>
      <c r="R134" s="123"/>
      <c r="T134" s="123"/>
      <c r="U134" s="123"/>
      <c r="V134" s="123"/>
      <c r="W134" s="123"/>
      <c r="X134" s="123"/>
      <c r="Y134" s="123"/>
      <c r="Z134" s="123"/>
      <c r="AA134" s="123"/>
      <c r="AB134" s="123"/>
      <c r="AC134" s="123"/>
      <c r="AD134" s="123"/>
      <c r="AE134" s="123"/>
      <c r="AF134" s="123"/>
      <c r="AG134" s="123"/>
    </row>
    <row r="135" spans="2:33" ht="15.75" thickBot="1" x14ac:dyDescent="0.3">
      <c r="B135" s="409" t="s">
        <v>438</v>
      </c>
      <c r="C135" s="348" t="s">
        <v>381</v>
      </c>
      <c r="D135" s="410">
        <v>0.23875999999950642</v>
      </c>
      <c r="E135" s="411">
        <f t="shared" si="54"/>
        <v>6.9378051797353291E-2</v>
      </c>
      <c r="F135" s="412">
        <f>IFERROR($D$135*F187/100, 0)</f>
        <v>2.6873917929906956E-3</v>
      </c>
      <c r="G135" s="413">
        <f>IFERROR($D$135*G187/100, 0)</f>
        <v>1.0532309854361932E-2</v>
      </c>
      <c r="H135" s="414">
        <f>IFERROR($D$135*H187/100, 0)</f>
        <v>5.6158350150000667E-2</v>
      </c>
      <c r="I135" s="415">
        <f t="shared" si="73"/>
        <v>0.16835059958635784</v>
      </c>
      <c r="J135" s="412">
        <f t="shared" ref="J135:Q135" si="85">IFERROR($D$135*J187/100, 0)</f>
        <v>0.11421129816185838</v>
      </c>
      <c r="K135" s="413">
        <f t="shared" si="85"/>
        <v>3.3852068498795081E-2</v>
      </c>
      <c r="L135" s="413">
        <f t="shared" si="85"/>
        <v>2.0287232925704377E-2</v>
      </c>
      <c r="M135" s="416">
        <f t="shared" si="85"/>
        <v>5.1388052050276825E-4</v>
      </c>
      <c r="N135" s="415">
        <f t="shared" si="35"/>
        <v>4.8669822306718591E-4</v>
      </c>
      <c r="O135" s="417">
        <f>IFERROR($D$135*O187/100, 0)</f>
        <v>4.8669822306718591E-4</v>
      </c>
      <c r="P135" s="414">
        <f t="shared" si="85"/>
        <v>0</v>
      </c>
      <c r="Q135" s="415">
        <f t="shared" si="85"/>
        <v>3.0769872225358972E-5</v>
      </c>
      <c r="R135" s="123"/>
      <c r="T135" s="123"/>
      <c r="U135" s="123"/>
      <c r="V135" s="123"/>
      <c r="W135" s="123"/>
      <c r="X135" s="123"/>
      <c r="Y135" s="123"/>
      <c r="Z135" s="123"/>
      <c r="AA135" s="123"/>
      <c r="AB135" s="123"/>
      <c r="AC135" s="123"/>
      <c r="AD135" s="123"/>
      <c r="AE135" s="123"/>
      <c r="AF135" s="123"/>
      <c r="AG135" s="123"/>
    </row>
    <row r="136" spans="2:33" ht="15.75" thickBot="1" x14ac:dyDescent="0.3">
      <c r="B136" s="418" t="s">
        <v>439</v>
      </c>
      <c r="C136" s="358" t="s">
        <v>383</v>
      </c>
      <c r="D136" s="419">
        <v>3.95425</v>
      </c>
      <c r="E136" s="360">
        <f t="shared" si="54"/>
        <v>1.1490122353838643</v>
      </c>
      <c r="F136" s="420">
        <f>IFERROR($D$136*F188/100, 0)</f>
        <v>4.450753475228441E-2</v>
      </c>
      <c r="G136" s="421">
        <f>IFERROR($D$136*G188/100, 0)</f>
        <v>0.17443200804865458</v>
      </c>
      <c r="H136" s="422">
        <f>IFERROR($D$136*H188/100, 0)</f>
        <v>0.93007269258292524</v>
      </c>
      <c r="I136" s="359">
        <f t="shared" si="73"/>
        <v>2.7881569710828096</v>
      </c>
      <c r="J136" s="420">
        <f t="shared" ref="J136:Q136" si="86">IFERROR($D$136*J188/100, 0)</f>
        <v>1.8915229760322587</v>
      </c>
      <c r="K136" s="421">
        <f t="shared" si="86"/>
        <v>0.56064475566107042</v>
      </c>
      <c r="L136" s="421">
        <f t="shared" si="86"/>
        <v>0.3359892393894805</v>
      </c>
      <c r="M136" s="423">
        <f t="shared" si="86"/>
        <v>8.5106887594332045E-3</v>
      </c>
      <c r="N136" s="359">
        <f t="shared" si="35"/>
        <v>8.0605061508100106E-3</v>
      </c>
      <c r="O136" s="424">
        <f>IFERROR($D$136*O188/100, 0)</f>
        <v>8.0605061508100106E-3</v>
      </c>
      <c r="P136" s="422">
        <f t="shared" si="86"/>
        <v>0</v>
      </c>
      <c r="Q136" s="359">
        <f t="shared" si="86"/>
        <v>5.0959862308333579E-4</v>
      </c>
      <c r="R136" s="123"/>
      <c r="T136" s="123"/>
      <c r="U136" s="123"/>
      <c r="V136" s="123"/>
      <c r="W136" s="123"/>
      <c r="X136" s="123"/>
      <c r="Y136" s="123"/>
      <c r="Z136" s="123"/>
      <c r="AA136" s="123"/>
      <c r="AB136" s="123"/>
      <c r="AC136" s="123"/>
      <c r="AD136" s="123"/>
      <c r="AE136" s="123"/>
      <c r="AF136" s="123"/>
      <c r="AG136" s="123"/>
    </row>
    <row r="137" spans="2:33" x14ac:dyDescent="0.25">
      <c r="B137" s="402" t="s">
        <v>440</v>
      </c>
      <c r="C137" s="225" t="s">
        <v>385</v>
      </c>
      <c r="D137" s="403">
        <f>SUM(D138:D143)</f>
        <v>57.983349999999994</v>
      </c>
      <c r="E137" s="160">
        <f t="shared" si="54"/>
        <v>16.848600518061573</v>
      </c>
      <c r="F137" s="161">
        <f>SUM(F138:F143)</f>
        <v>0.65263854464914206</v>
      </c>
      <c r="G137" s="162">
        <f t="shared" ref="G137:Q137" si="87">SUM(G138:G143)</f>
        <v>2.5577927986060454</v>
      </c>
      <c r="H137" s="163">
        <f t="shared" si="87"/>
        <v>13.638169174806386</v>
      </c>
      <c r="I137" s="159">
        <f t="shared" si="73"/>
        <v>40.884284379903754</v>
      </c>
      <c r="J137" s="161">
        <f t="shared" si="87"/>
        <v>27.736445280981236</v>
      </c>
      <c r="K137" s="162">
        <f t="shared" si="87"/>
        <v>8.2210434578391158</v>
      </c>
      <c r="L137" s="162">
        <f t="shared" si="87"/>
        <v>4.9267956410833991</v>
      </c>
      <c r="M137" s="164">
        <f t="shared" si="87"/>
        <v>0.12479692611222892</v>
      </c>
      <c r="N137" s="159">
        <f t="shared" si="35"/>
        <v>0.11819565007765559</v>
      </c>
      <c r="O137" s="165">
        <f>SUM(O138:O143)</f>
        <v>0.11819565007765559</v>
      </c>
      <c r="P137" s="163">
        <f t="shared" si="87"/>
        <v>0</v>
      </c>
      <c r="Q137" s="159">
        <f t="shared" si="87"/>
        <v>7.4725258447895654E-3</v>
      </c>
      <c r="R137" s="123"/>
      <c r="T137" s="123"/>
      <c r="U137" s="123"/>
      <c r="V137" s="123"/>
      <c r="W137" s="123"/>
      <c r="X137" s="123"/>
      <c r="Y137" s="123"/>
      <c r="Z137" s="123"/>
      <c r="AA137" s="123"/>
      <c r="AB137" s="123"/>
      <c r="AC137" s="123"/>
      <c r="AD137" s="123"/>
      <c r="AE137" s="123"/>
      <c r="AF137" s="123"/>
      <c r="AG137" s="123"/>
    </row>
    <row r="138" spans="2:33" x14ac:dyDescent="0.25">
      <c r="B138" s="425" t="s">
        <v>441</v>
      </c>
      <c r="C138" s="426" t="s">
        <v>387</v>
      </c>
      <c r="D138" s="427">
        <v>11.53406</v>
      </c>
      <c r="E138" s="371">
        <f t="shared" si="54"/>
        <v>3.3515271072015205</v>
      </c>
      <c r="F138" s="428">
        <f>IFERROR($D$138*F189/100, 0)</f>
        <v>0.12982299457164659</v>
      </c>
      <c r="G138" s="429">
        <f>IFERROR($D$138*G189/100, 0)</f>
        <v>0.50879667364321046</v>
      </c>
      <c r="H138" s="430">
        <f>IFERROR($D$138*H189/100, 0)</f>
        <v>2.7129074389866634</v>
      </c>
      <c r="I138" s="370">
        <f t="shared" si="73"/>
        <v>8.1327103227887445</v>
      </c>
      <c r="J138" s="428">
        <f t="shared" ref="J138:Q138" si="88">IFERROR($D$138*J189/100, 0)</f>
        <v>5.5173394441258488</v>
      </c>
      <c r="K138" s="429">
        <f t="shared" si="88"/>
        <v>1.6353316685794084</v>
      </c>
      <c r="L138" s="429">
        <f t="shared" si="88"/>
        <v>0.98003921008348782</v>
      </c>
      <c r="M138" s="431">
        <f t="shared" si="88"/>
        <v>2.4824630408453726E-2</v>
      </c>
      <c r="N138" s="370">
        <f t="shared" si="35"/>
        <v>2.3511503211433703E-2</v>
      </c>
      <c r="O138" s="432">
        <f>IFERROR($D$138*O189/100, 0)</f>
        <v>2.3511503211433703E-2</v>
      </c>
      <c r="P138" s="430">
        <f t="shared" si="88"/>
        <v>0</v>
      </c>
      <c r="Q138" s="370">
        <f t="shared" si="88"/>
        <v>1.4864363898490435E-3</v>
      </c>
      <c r="R138" s="123"/>
      <c r="T138" s="123"/>
      <c r="U138" s="123"/>
      <c r="V138" s="123"/>
      <c r="W138" s="123"/>
      <c r="X138" s="123"/>
      <c r="Y138" s="123"/>
      <c r="Z138" s="123"/>
      <c r="AA138" s="123"/>
      <c r="AB138" s="123"/>
      <c r="AC138" s="123"/>
      <c r="AD138" s="123"/>
      <c r="AE138" s="123"/>
      <c r="AF138" s="123"/>
      <c r="AG138" s="123"/>
    </row>
    <row r="139" spans="2:33" x14ac:dyDescent="0.25">
      <c r="B139" s="425" t="s">
        <v>442</v>
      </c>
      <c r="C139" s="433" t="s">
        <v>389</v>
      </c>
      <c r="D139" s="427">
        <v>2.5301000000000005</v>
      </c>
      <c r="E139" s="371">
        <f t="shared" si="54"/>
        <v>0.73518767319838529</v>
      </c>
      <c r="F139" s="428">
        <f>IFERROR($D$139*F189/100, 0)</f>
        <v>2.8477843757161236E-2</v>
      </c>
      <c r="G139" s="429">
        <f>IFERROR($D$139*G189/100, 0)</f>
        <v>0.11160913537684797</v>
      </c>
      <c r="H139" s="430">
        <f>IFERROR($D$139*H189/100, 0)</f>
        <v>0.59510069406437616</v>
      </c>
      <c r="I139" s="370">
        <f t="shared" si="73"/>
        <v>1.7839832970946747</v>
      </c>
      <c r="J139" s="428">
        <f t="shared" ref="J139:Q139" si="89">IFERROR($D$139*J189/100, 0)</f>
        <v>1.2102781264864939</v>
      </c>
      <c r="K139" s="429">
        <f t="shared" si="89"/>
        <v>0.35872473826846424</v>
      </c>
      <c r="L139" s="429">
        <f t="shared" si="89"/>
        <v>0.21498043233971673</v>
      </c>
      <c r="M139" s="431">
        <f t="shared" si="89"/>
        <v>5.445506386860202E-3</v>
      </c>
      <c r="N139" s="370">
        <f t="shared" si="35"/>
        <v>5.157460102968808E-3</v>
      </c>
      <c r="O139" s="432">
        <f>IFERROR($D$139*O189/100, 0)</f>
        <v>5.157460102968808E-3</v>
      </c>
      <c r="P139" s="430">
        <f t="shared" si="89"/>
        <v>0</v>
      </c>
      <c r="Q139" s="370">
        <f t="shared" si="89"/>
        <v>3.2606321711149981E-4</v>
      </c>
      <c r="R139" s="123"/>
      <c r="T139" s="123"/>
      <c r="U139" s="123"/>
      <c r="V139" s="123"/>
      <c r="W139" s="123"/>
      <c r="X139" s="123"/>
      <c r="Y139" s="123"/>
      <c r="Z139" s="123"/>
      <c r="AA139" s="123"/>
      <c r="AB139" s="123"/>
      <c r="AC139" s="123"/>
      <c r="AD139" s="123"/>
      <c r="AE139" s="123"/>
      <c r="AF139" s="123"/>
      <c r="AG139" s="123"/>
    </row>
    <row r="140" spans="2:33" x14ac:dyDescent="0.25">
      <c r="B140" s="294" t="s">
        <v>443</v>
      </c>
      <c r="C140" s="346" t="s">
        <v>391</v>
      </c>
      <c r="D140" s="401">
        <v>0</v>
      </c>
      <c r="E140" s="230">
        <f t="shared" si="54"/>
        <v>0</v>
      </c>
      <c r="F140" s="231">
        <f>IFERROR($D$140*F189/100, 0)</f>
        <v>0</v>
      </c>
      <c r="G140" s="232">
        <f>IFERROR($D$140*G189/100, 0)</f>
        <v>0</v>
      </c>
      <c r="H140" s="233">
        <f>IFERROR($D$140*H189/100, 0)</f>
        <v>0</v>
      </c>
      <c r="I140" s="229">
        <f t="shared" si="73"/>
        <v>0</v>
      </c>
      <c r="J140" s="231">
        <f t="shared" ref="J140:Q140" si="90">IFERROR($D$140*J189/100, 0)</f>
        <v>0</v>
      </c>
      <c r="K140" s="232">
        <f t="shared" si="90"/>
        <v>0</v>
      </c>
      <c r="L140" s="232">
        <f t="shared" si="90"/>
        <v>0</v>
      </c>
      <c r="M140" s="234">
        <f t="shared" si="90"/>
        <v>0</v>
      </c>
      <c r="N140" s="229">
        <f t="shared" si="35"/>
        <v>0</v>
      </c>
      <c r="O140" s="235">
        <f>IFERROR($D$140*O189/100, 0)</f>
        <v>0</v>
      </c>
      <c r="P140" s="233">
        <f t="shared" si="90"/>
        <v>0</v>
      </c>
      <c r="Q140" s="229">
        <f t="shared" si="90"/>
        <v>0</v>
      </c>
      <c r="R140" s="123"/>
      <c r="T140" s="123"/>
      <c r="U140" s="123"/>
      <c r="V140" s="123"/>
      <c r="W140" s="123"/>
      <c r="X140" s="123"/>
      <c r="Y140" s="123"/>
      <c r="Z140" s="123"/>
      <c r="AA140" s="123"/>
      <c r="AB140" s="123"/>
      <c r="AC140" s="123"/>
      <c r="AD140" s="123"/>
      <c r="AE140" s="123"/>
      <c r="AF140" s="123"/>
      <c r="AG140" s="123"/>
    </row>
    <row r="141" spans="2:33" x14ac:dyDescent="0.25">
      <c r="B141" s="315" t="s">
        <v>444</v>
      </c>
      <c r="C141" s="276" t="s">
        <v>393</v>
      </c>
      <c r="D141" s="406">
        <v>43.919189999999993</v>
      </c>
      <c r="E141" s="238">
        <f t="shared" si="54"/>
        <v>12.761885737661668</v>
      </c>
      <c r="F141" s="239">
        <f>IFERROR($D$141*F189/100, 0)</f>
        <v>0.4943377063203343</v>
      </c>
      <c r="G141" s="240">
        <f>IFERROR($D$141*G189/100, 0)</f>
        <v>1.937386989585987</v>
      </c>
      <c r="H141" s="241">
        <f>IFERROR($D$141*H189/100, 0)</f>
        <v>10.330161041755346</v>
      </c>
      <c r="I141" s="237">
        <f t="shared" si="73"/>
        <v>30.967590760020332</v>
      </c>
      <c r="J141" s="239">
        <f t="shared" ref="J141:Q141" si="91">IFERROR($D$141*J189/100, 0)</f>
        <v>21.008827710368895</v>
      </c>
      <c r="K141" s="240">
        <f t="shared" si="91"/>
        <v>6.2269870509912435</v>
      </c>
      <c r="L141" s="240">
        <f t="shared" si="91"/>
        <v>3.7317759986601948</v>
      </c>
      <c r="M141" s="242">
        <f t="shared" si="91"/>
        <v>9.4526789316914994E-2</v>
      </c>
      <c r="N141" s="237">
        <f t="shared" si="35"/>
        <v>8.952668676325308E-2</v>
      </c>
      <c r="O141" s="243">
        <f>IFERROR($D$141*O189/100, 0)</f>
        <v>8.952668676325308E-2</v>
      </c>
      <c r="P141" s="241">
        <f t="shared" si="91"/>
        <v>0</v>
      </c>
      <c r="Q141" s="237">
        <f t="shared" si="91"/>
        <v>5.6600262378290215E-3</v>
      </c>
      <c r="R141" s="123"/>
      <c r="T141" s="123"/>
      <c r="U141" s="123"/>
      <c r="V141" s="123"/>
      <c r="W141" s="123"/>
      <c r="X141" s="123"/>
      <c r="Y141" s="123"/>
      <c r="Z141" s="123"/>
      <c r="AA141" s="123"/>
      <c r="AB141" s="123"/>
      <c r="AC141" s="123"/>
      <c r="AD141" s="123"/>
      <c r="AE141" s="123"/>
      <c r="AF141" s="123"/>
      <c r="AG141" s="123"/>
    </row>
    <row r="142" spans="2:33" x14ac:dyDescent="0.25">
      <c r="B142" s="315" t="s">
        <v>445</v>
      </c>
      <c r="C142" s="434" t="s">
        <v>395</v>
      </c>
      <c r="D142" s="406">
        <v>0</v>
      </c>
      <c r="E142" s="238">
        <f t="shared" si="54"/>
        <v>0</v>
      </c>
      <c r="F142" s="239">
        <f>IFERROR($D$142*F189/100, 0)</f>
        <v>0</v>
      </c>
      <c r="G142" s="240">
        <f>IFERROR($D$142*G189/100, 0)</f>
        <v>0</v>
      </c>
      <c r="H142" s="241">
        <f>IFERROR($D$142*H189/100, 0)</f>
        <v>0</v>
      </c>
      <c r="I142" s="237">
        <f t="shared" si="73"/>
        <v>0</v>
      </c>
      <c r="J142" s="239">
        <f t="shared" ref="J142:Q142" si="92">IFERROR($D$142*J189/100, 0)</f>
        <v>0</v>
      </c>
      <c r="K142" s="240">
        <f t="shared" si="92"/>
        <v>0</v>
      </c>
      <c r="L142" s="240">
        <f t="shared" si="92"/>
        <v>0</v>
      </c>
      <c r="M142" s="242">
        <f t="shared" si="92"/>
        <v>0</v>
      </c>
      <c r="N142" s="237">
        <f t="shared" si="35"/>
        <v>0</v>
      </c>
      <c r="O142" s="243">
        <f>IFERROR($D$142*O189/100, 0)</f>
        <v>0</v>
      </c>
      <c r="P142" s="241">
        <f t="shared" si="92"/>
        <v>0</v>
      </c>
      <c r="Q142" s="237">
        <f t="shared" si="92"/>
        <v>0</v>
      </c>
      <c r="R142" s="123"/>
      <c r="T142" s="123"/>
      <c r="U142" s="123"/>
      <c r="V142" s="123"/>
      <c r="W142" s="123"/>
      <c r="X142" s="123"/>
      <c r="Y142" s="123"/>
      <c r="Z142" s="123"/>
      <c r="AA142" s="123"/>
      <c r="AB142" s="123"/>
      <c r="AC142" s="123"/>
      <c r="AD142" s="123"/>
      <c r="AE142" s="123"/>
      <c r="AF142" s="123"/>
      <c r="AG142" s="123"/>
    </row>
    <row r="143" spans="2:33" ht="15.75" thickBot="1" x14ac:dyDescent="0.3">
      <c r="B143" s="315" t="s">
        <v>446</v>
      </c>
      <c r="C143" s="434" t="s">
        <v>399</v>
      </c>
      <c r="D143" s="406">
        <v>0</v>
      </c>
      <c r="E143" s="238">
        <f t="shared" si="54"/>
        <v>0</v>
      </c>
      <c r="F143" s="239">
        <f>IFERROR($D$143*F189/100, 0)</f>
        <v>0</v>
      </c>
      <c r="G143" s="240">
        <f>IFERROR($D$143*G189/100, 0)</f>
        <v>0</v>
      </c>
      <c r="H143" s="241">
        <f>IFERROR($D$143*H189/100, 0)</f>
        <v>0</v>
      </c>
      <c r="I143" s="237">
        <f t="shared" si="73"/>
        <v>0</v>
      </c>
      <c r="J143" s="239">
        <f t="shared" ref="J143:Q143" si="93">IFERROR($D$143*J189/100, 0)</f>
        <v>0</v>
      </c>
      <c r="K143" s="240">
        <f t="shared" si="93"/>
        <v>0</v>
      </c>
      <c r="L143" s="240">
        <f t="shared" si="93"/>
        <v>0</v>
      </c>
      <c r="M143" s="242">
        <f t="shared" si="93"/>
        <v>0</v>
      </c>
      <c r="N143" s="237">
        <f t="shared" ref="N143" si="94">O143+P143</f>
        <v>0</v>
      </c>
      <c r="O143" s="243">
        <f>IFERROR($D$143*O189/100, 0)</f>
        <v>0</v>
      </c>
      <c r="P143" s="241">
        <f t="shared" si="93"/>
        <v>0</v>
      </c>
      <c r="Q143" s="237">
        <f t="shared" si="93"/>
        <v>0</v>
      </c>
      <c r="R143" s="123"/>
      <c r="T143" s="123"/>
      <c r="U143" s="123"/>
      <c r="V143" s="123"/>
      <c r="W143" s="123"/>
      <c r="X143" s="123"/>
      <c r="Y143" s="123"/>
      <c r="Z143" s="123"/>
      <c r="AA143" s="123"/>
      <c r="AB143" s="123"/>
      <c r="AC143" s="123"/>
      <c r="AD143" s="123"/>
      <c r="AE143" s="123"/>
      <c r="AF143" s="123"/>
      <c r="AG143" s="123"/>
    </row>
    <row r="144" spans="2:33" ht="102.75" thickBot="1" x14ac:dyDescent="0.3">
      <c r="B144" s="128" t="s">
        <v>137</v>
      </c>
      <c r="C144" s="129" t="s">
        <v>447</v>
      </c>
      <c r="D144" s="130" t="s">
        <v>448</v>
      </c>
      <c r="E144" s="131" t="s">
        <v>240</v>
      </c>
      <c r="F144" s="132" t="s">
        <v>241</v>
      </c>
      <c r="G144" s="133" t="s">
        <v>242</v>
      </c>
      <c r="H144" s="134" t="s">
        <v>243</v>
      </c>
      <c r="I144" s="130" t="s">
        <v>244</v>
      </c>
      <c r="J144" s="132" t="s">
        <v>245</v>
      </c>
      <c r="K144" s="133" t="s">
        <v>246</v>
      </c>
      <c r="L144" s="134" t="s">
        <v>247</v>
      </c>
      <c r="M144" s="136" t="s">
        <v>248</v>
      </c>
      <c r="N144" s="130" t="s">
        <v>249</v>
      </c>
      <c r="O144" s="137" t="s">
        <v>250</v>
      </c>
      <c r="P144" s="134" t="s">
        <v>251</v>
      </c>
      <c r="Q144" s="131" t="s">
        <v>252</v>
      </c>
      <c r="R144" s="123"/>
      <c r="T144" s="123"/>
      <c r="U144" s="123"/>
      <c r="V144" s="123"/>
      <c r="W144" s="123"/>
      <c r="X144" s="123"/>
      <c r="Y144" s="123"/>
      <c r="Z144" s="123"/>
      <c r="AA144" s="123"/>
      <c r="AB144" s="123"/>
      <c r="AC144" s="123"/>
      <c r="AD144" s="123"/>
      <c r="AE144" s="123"/>
      <c r="AF144" s="123"/>
      <c r="AG144" s="123"/>
    </row>
    <row r="145" spans="1:33" x14ac:dyDescent="0.25">
      <c r="B145" s="435" t="s">
        <v>139</v>
      </c>
      <c r="C145" s="436" t="s">
        <v>1335</v>
      </c>
      <c r="D145" s="437"/>
      <c r="E145" s="438"/>
      <c r="F145" s="439"/>
      <c r="G145" s="439"/>
      <c r="H145" s="439"/>
      <c r="I145" s="440"/>
      <c r="J145" s="439"/>
      <c r="K145" s="439"/>
      <c r="L145" s="439"/>
      <c r="M145" s="441"/>
      <c r="N145" s="442"/>
      <c r="O145" s="443"/>
      <c r="P145" s="444"/>
      <c r="Q145" s="439"/>
      <c r="R145" s="124" t="s">
        <v>449</v>
      </c>
      <c r="T145" s="123"/>
      <c r="U145" s="123"/>
      <c r="V145" s="123"/>
      <c r="W145" s="123"/>
      <c r="X145" s="123"/>
      <c r="Y145" s="123"/>
      <c r="Z145" s="123"/>
      <c r="AA145" s="123"/>
      <c r="AB145" s="123"/>
      <c r="AC145" s="123"/>
      <c r="AD145" s="123"/>
      <c r="AE145" s="123"/>
      <c r="AF145" s="123"/>
      <c r="AG145" s="123"/>
    </row>
    <row r="146" spans="1:33" ht="25.5" x14ac:dyDescent="0.25">
      <c r="A146" s="166" t="s">
        <v>1336</v>
      </c>
      <c r="B146" s="435">
        <v>1</v>
      </c>
      <c r="C146" s="445" t="s">
        <v>257</v>
      </c>
      <c r="D146" s="446">
        <f>O146+E146+I146+M146+P146+Q146</f>
        <v>100</v>
      </c>
      <c r="E146" s="447">
        <f t="shared" ref="E146:E189" si="95">SUM(F146:H146)</f>
        <v>29.057652788363512</v>
      </c>
      <c r="F146" s="448">
        <v>1.1255619839991</v>
      </c>
      <c r="G146" s="448">
        <v>4.4112539179023731</v>
      </c>
      <c r="H146" s="448">
        <v>23.520836886462039</v>
      </c>
      <c r="I146" s="446">
        <f>SUM(J146:L146)</f>
        <v>70.510386826397152</v>
      </c>
      <c r="J146" s="448">
        <v>47.835189379332583</v>
      </c>
      <c r="K146" s="448">
        <v>14.178283003377896</v>
      </c>
      <c r="L146" s="448">
        <v>8.4969144436866788</v>
      </c>
      <c r="M146" s="449">
        <v>0.21522889952413743</v>
      </c>
      <c r="N146" s="450">
        <f t="shared" ref="N146:N147" si="96">O146+P146</f>
        <v>0.20384412090307924</v>
      </c>
      <c r="O146" s="451">
        <v>0.20384412090307924</v>
      </c>
      <c r="P146" s="452">
        <v>0</v>
      </c>
      <c r="Q146" s="448">
        <v>1.288736481212204E-2</v>
      </c>
      <c r="T146" s="123"/>
      <c r="U146" s="123"/>
      <c r="V146" s="123"/>
      <c r="W146" s="123"/>
      <c r="X146" s="123"/>
      <c r="Y146" s="123"/>
      <c r="Z146" s="123"/>
      <c r="AA146" s="123"/>
      <c r="AB146" s="123"/>
      <c r="AC146" s="123"/>
      <c r="AD146" s="123"/>
      <c r="AE146" s="123"/>
      <c r="AF146" s="123"/>
      <c r="AG146" s="123"/>
    </row>
    <row r="147" spans="1:33" ht="15.75" thickBot="1" x14ac:dyDescent="0.3">
      <c r="A147" s="124" t="s">
        <v>1337</v>
      </c>
      <c r="B147" s="453">
        <v>2</v>
      </c>
      <c r="C147" s="454" t="s">
        <v>293</v>
      </c>
      <c r="D147" s="455">
        <f>O147+E147+I147+M147+P147+Q147</f>
        <v>100</v>
      </c>
      <c r="E147" s="456">
        <f t="shared" si="95"/>
        <v>29.057652788363512</v>
      </c>
      <c r="F147" s="448">
        <v>1.1255619839991</v>
      </c>
      <c r="G147" s="448">
        <v>4.4112539179023731</v>
      </c>
      <c r="H147" s="448">
        <v>23.520836886462039</v>
      </c>
      <c r="I147" s="455">
        <f>SUM(J147:L147)</f>
        <v>70.510386826397152</v>
      </c>
      <c r="J147" s="448">
        <v>47.835189379332583</v>
      </c>
      <c r="K147" s="448">
        <v>14.178283003377896</v>
      </c>
      <c r="L147" s="448">
        <v>8.4969144436866788</v>
      </c>
      <c r="M147" s="457">
        <v>0.21522889952413743</v>
      </c>
      <c r="N147" s="458">
        <f t="shared" si="96"/>
        <v>0.20384412090307924</v>
      </c>
      <c r="O147" s="451">
        <v>0.20384412090307924</v>
      </c>
      <c r="P147" s="459">
        <v>0</v>
      </c>
      <c r="Q147" s="460">
        <v>1.288736481212204E-2</v>
      </c>
      <c r="T147" s="123"/>
      <c r="U147" s="123"/>
      <c r="V147" s="123"/>
      <c r="W147" s="123"/>
      <c r="X147" s="123"/>
      <c r="Y147" s="123"/>
      <c r="Z147" s="123"/>
      <c r="AA147" s="123"/>
      <c r="AB147" s="123"/>
      <c r="AC147" s="123"/>
      <c r="AD147" s="123"/>
      <c r="AE147" s="123"/>
      <c r="AF147" s="123"/>
      <c r="AG147" s="123"/>
    </row>
    <row r="148" spans="1:33" s="123" customFormat="1" x14ac:dyDescent="0.25">
      <c r="A148" s="124"/>
      <c r="B148" s="461" t="s">
        <v>141</v>
      </c>
      <c r="C148" s="462" t="s">
        <v>1338</v>
      </c>
      <c r="D148" s="463"/>
      <c r="E148" s="464"/>
      <c r="F148" s="465"/>
      <c r="G148" s="465"/>
      <c r="H148" s="465"/>
      <c r="I148" s="463"/>
      <c r="J148" s="465"/>
      <c r="K148" s="465"/>
      <c r="L148" s="465"/>
      <c r="M148" s="466"/>
      <c r="N148" s="467"/>
      <c r="O148" s="468"/>
      <c r="P148" s="469"/>
      <c r="Q148" s="465"/>
      <c r="R148" s="124" t="s">
        <v>450</v>
      </c>
      <c r="S148" s="124"/>
    </row>
    <row r="149" spans="1:33" s="123" customFormat="1" ht="25.5" x14ac:dyDescent="0.25">
      <c r="A149" s="124" t="s">
        <v>1339</v>
      </c>
      <c r="B149" s="470">
        <v>1</v>
      </c>
      <c r="C149" s="471" t="s">
        <v>302</v>
      </c>
      <c r="D149" s="472">
        <f>O149+E149+I149+M149+P149+Q149</f>
        <v>100</v>
      </c>
      <c r="E149" s="473">
        <f t="shared" si="95"/>
        <v>29.057652788363512</v>
      </c>
      <c r="F149" s="448">
        <v>1.1255619839991</v>
      </c>
      <c r="G149" s="448">
        <v>4.4112539179023731</v>
      </c>
      <c r="H149" s="448">
        <v>23.520836886462039</v>
      </c>
      <c r="I149" s="472">
        <f>SUM(J149:L149)</f>
        <v>70.510386826397152</v>
      </c>
      <c r="J149" s="448">
        <v>47.835189379332583</v>
      </c>
      <c r="K149" s="448">
        <v>14.178283003377896</v>
      </c>
      <c r="L149" s="448">
        <v>8.4969144436866788</v>
      </c>
      <c r="M149" s="449">
        <v>0.21522889952413743</v>
      </c>
      <c r="N149" s="450">
        <f t="shared" ref="N149:N150" si="97">O149+P149</f>
        <v>0.20384412090307924</v>
      </c>
      <c r="O149" s="451">
        <v>0.20384412090307924</v>
      </c>
      <c r="P149" s="452">
        <v>0</v>
      </c>
      <c r="Q149" s="448">
        <v>1.288736481212204E-2</v>
      </c>
      <c r="R149" s="124"/>
      <c r="S149" s="124"/>
    </row>
    <row r="150" spans="1:33" s="123" customFormat="1" ht="15.75" thickBot="1" x14ac:dyDescent="0.3">
      <c r="A150" s="124" t="s">
        <v>1340</v>
      </c>
      <c r="B150" s="474">
        <v>2</v>
      </c>
      <c r="C150" s="475" t="s">
        <v>304</v>
      </c>
      <c r="D150" s="476">
        <f>O150+E150+I150+M150+P150+Q150</f>
        <v>100</v>
      </c>
      <c r="E150" s="477">
        <f t="shared" si="95"/>
        <v>29.057652788363512</v>
      </c>
      <c r="F150" s="460">
        <v>1.1255619839991</v>
      </c>
      <c r="G150" s="460">
        <v>4.4112539179023731</v>
      </c>
      <c r="H150" s="460">
        <v>23.520836886462039</v>
      </c>
      <c r="I150" s="476">
        <f>SUM(J150:L150)</f>
        <v>70.510386826397152</v>
      </c>
      <c r="J150" s="460">
        <v>47.835189379332583</v>
      </c>
      <c r="K150" s="460">
        <v>14.178283003377896</v>
      </c>
      <c r="L150" s="460">
        <v>8.4969144436866788</v>
      </c>
      <c r="M150" s="457">
        <v>0.21522889952413743</v>
      </c>
      <c r="N150" s="458">
        <f t="shared" si="97"/>
        <v>0.20384412090307924</v>
      </c>
      <c r="O150" s="478">
        <v>0.20384412090307924</v>
      </c>
      <c r="P150" s="459">
        <v>0</v>
      </c>
      <c r="Q150" s="460">
        <v>1.288736481212204E-2</v>
      </c>
      <c r="R150" s="124"/>
      <c r="S150" s="124"/>
    </row>
    <row r="151" spans="1:33" s="123" customFormat="1" x14ac:dyDescent="0.25">
      <c r="A151" s="124"/>
      <c r="B151" s="461" t="s">
        <v>143</v>
      </c>
      <c r="C151" s="436" t="s">
        <v>1341</v>
      </c>
      <c r="D151" s="463"/>
      <c r="E151" s="464"/>
      <c r="F151" s="465"/>
      <c r="G151" s="465"/>
      <c r="H151" s="465"/>
      <c r="I151" s="463"/>
      <c r="J151" s="465"/>
      <c r="K151" s="465"/>
      <c r="L151" s="465"/>
      <c r="M151" s="466"/>
      <c r="N151" s="467"/>
      <c r="O151" s="468"/>
      <c r="P151" s="469"/>
      <c r="Q151" s="465"/>
      <c r="R151" s="124" t="s">
        <v>451</v>
      </c>
      <c r="S151" s="124"/>
    </row>
    <row r="152" spans="1:33" s="123" customFormat="1" ht="15.75" thickBot="1" x14ac:dyDescent="0.3">
      <c r="A152" s="124" t="s">
        <v>1342</v>
      </c>
      <c r="B152" s="479">
        <v>1</v>
      </c>
      <c r="C152" s="480" t="s">
        <v>308</v>
      </c>
      <c r="D152" s="476">
        <f>O152+E152+I152+M152+P152+Q152</f>
        <v>100</v>
      </c>
      <c r="E152" s="477">
        <f t="shared" si="95"/>
        <v>29.057652788363512</v>
      </c>
      <c r="F152" s="460">
        <v>1.1255619839991</v>
      </c>
      <c r="G152" s="460">
        <v>4.4112539179023731</v>
      </c>
      <c r="H152" s="460">
        <v>23.520836886462039</v>
      </c>
      <c r="I152" s="476">
        <f>SUM(J152:L152)</f>
        <v>70.510386826397152</v>
      </c>
      <c r="J152" s="460">
        <v>47.835189379332583</v>
      </c>
      <c r="K152" s="460">
        <v>14.178283003377896</v>
      </c>
      <c r="L152" s="460">
        <v>8.4969144436866788</v>
      </c>
      <c r="M152" s="457">
        <v>0.21522889952413743</v>
      </c>
      <c r="N152" s="458">
        <f t="shared" ref="N152" si="98">O152+P152</f>
        <v>0.20384412090307924</v>
      </c>
      <c r="O152" s="478">
        <v>0.20384412090307924</v>
      </c>
      <c r="P152" s="459">
        <v>0</v>
      </c>
      <c r="Q152" s="460">
        <v>1.288736481212204E-2</v>
      </c>
      <c r="R152" s="124"/>
      <c r="S152" s="124"/>
    </row>
    <row r="153" spans="1:33" s="123" customFormat="1" x14ac:dyDescent="0.25">
      <c r="A153" s="124"/>
      <c r="B153" s="481" t="s">
        <v>452</v>
      </c>
      <c r="C153" s="482" t="s">
        <v>1343</v>
      </c>
      <c r="D153" s="463"/>
      <c r="E153" s="464"/>
      <c r="F153" s="465"/>
      <c r="G153" s="465"/>
      <c r="H153" s="465"/>
      <c r="I153" s="463"/>
      <c r="J153" s="465"/>
      <c r="K153" s="465"/>
      <c r="L153" s="465"/>
      <c r="M153" s="466"/>
      <c r="N153" s="467"/>
      <c r="O153" s="468"/>
      <c r="P153" s="469"/>
      <c r="Q153" s="465"/>
      <c r="R153" s="124" t="s">
        <v>453</v>
      </c>
      <c r="S153" s="124"/>
    </row>
    <row r="154" spans="1:33" s="123" customFormat="1" x14ac:dyDescent="0.25">
      <c r="A154" s="124" t="s">
        <v>1344</v>
      </c>
      <c r="B154" s="470">
        <v>1</v>
      </c>
      <c r="C154" s="471" t="s">
        <v>263</v>
      </c>
      <c r="D154" s="472">
        <f t="shared" ref="D154:D159" si="99">O154+E154+I154+M154+P154+Q154</f>
        <v>100</v>
      </c>
      <c r="E154" s="473">
        <f t="shared" si="95"/>
        <v>29.057652788363512</v>
      </c>
      <c r="F154" s="448">
        <v>1.1255619839991</v>
      </c>
      <c r="G154" s="448">
        <v>4.4112539179023731</v>
      </c>
      <c r="H154" s="448">
        <v>23.520836886462039</v>
      </c>
      <c r="I154" s="472">
        <f t="shared" ref="I154:I159" si="100">SUM(J154:L154)</f>
        <v>70.510386826397152</v>
      </c>
      <c r="J154" s="448">
        <v>47.835189379332583</v>
      </c>
      <c r="K154" s="448">
        <v>14.178283003377896</v>
      </c>
      <c r="L154" s="448">
        <v>8.4969144436866788</v>
      </c>
      <c r="M154" s="449">
        <v>0.21522889952413743</v>
      </c>
      <c r="N154" s="450">
        <f t="shared" ref="N154:N159" si="101">O154+P154</f>
        <v>0.20384412090307924</v>
      </c>
      <c r="O154" s="451">
        <v>0.20384412090307924</v>
      </c>
      <c r="P154" s="452">
        <v>0</v>
      </c>
      <c r="Q154" s="448">
        <v>1.288736481212204E-2</v>
      </c>
      <c r="R154" s="124"/>
      <c r="S154" s="124"/>
    </row>
    <row r="155" spans="1:33" s="123" customFormat="1" x14ac:dyDescent="0.25">
      <c r="A155" s="124" t="s">
        <v>1345</v>
      </c>
      <c r="B155" s="470">
        <v>2</v>
      </c>
      <c r="C155" s="471" t="s">
        <v>267</v>
      </c>
      <c r="D155" s="472">
        <f t="shared" si="99"/>
        <v>100</v>
      </c>
      <c r="E155" s="473">
        <f t="shared" si="95"/>
        <v>29.057652788363512</v>
      </c>
      <c r="F155" s="448">
        <v>1.1255619839991</v>
      </c>
      <c r="G155" s="448">
        <v>4.4112539179023731</v>
      </c>
      <c r="H155" s="448">
        <v>23.520836886462039</v>
      </c>
      <c r="I155" s="472">
        <f t="shared" si="100"/>
        <v>70.510386826397152</v>
      </c>
      <c r="J155" s="448">
        <v>47.835189379332583</v>
      </c>
      <c r="K155" s="448">
        <v>14.178283003377896</v>
      </c>
      <c r="L155" s="448">
        <v>8.4969144436866788</v>
      </c>
      <c r="M155" s="449">
        <v>0.21522889952413743</v>
      </c>
      <c r="N155" s="450">
        <f t="shared" si="101"/>
        <v>0.20384412090307924</v>
      </c>
      <c r="O155" s="451">
        <v>0.20384412090307924</v>
      </c>
      <c r="P155" s="452">
        <v>0</v>
      </c>
      <c r="Q155" s="448">
        <v>1.288736481212204E-2</v>
      </c>
      <c r="R155" s="124"/>
      <c r="S155" s="124"/>
    </row>
    <row r="156" spans="1:33" s="123" customFormat="1" x14ac:dyDescent="0.25">
      <c r="A156" s="124" t="s">
        <v>1346</v>
      </c>
      <c r="B156" s="470">
        <v>3</v>
      </c>
      <c r="C156" s="471" t="s">
        <v>454</v>
      </c>
      <c r="D156" s="472">
        <f t="shared" si="99"/>
        <v>100</v>
      </c>
      <c r="E156" s="473">
        <f t="shared" si="95"/>
        <v>29.057652788363512</v>
      </c>
      <c r="F156" s="448">
        <v>1.1255619839991</v>
      </c>
      <c r="G156" s="448">
        <v>4.4112539179023731</v>
      </c>
      <c r="H156" s="448">
        <v>23.520836886462039</v>
      </c>
      <c r="I156" s="472">
        <f t="shared" si="100"/>
        <v>70.510386826397152</v>
      </c>
      <c r="J156" s="448">
        <v>47.835189379332583</v>
      </c>
      <c r="K156" s="448">
        <v>14.178283003377896</v>
      </c>
      <c r="L156" s="448">
        <v>8.4969144436866788</v>
      </c>
      <c r="M156" s="449">
        <v>0.21522889952413743</v>
      </c>
      <c r="N156" s="450">
        <f t="shared" si="101"/>
        <v>0.20384412090307924</v>
      </c>
      <c r="O156" s="451">
        <v>0.20384412090307924</v>
      </c>
      <c r="P156" s="452">
        <v>0</v>
      </c>
      <c r="Q156" s="448">
        <v>1.288736481212204E-2</v>
      </c>
      <c r="R156" s="124"/>
      <c r="S156" s="124"/>
    </row>
    <row r="157" spans="1:33" s="123" customFormat="1" x14ac:dyDescent="0.25">
      <c r="A157" s="124" t="s">
        <v>1347</v>
      </c>
      <c r="B157" s="470">
        <v>4</v>
      </c>
      <c r="C157" s="471" t="s">
        <v>455</v>
      </c>
      <c r="D157" s="472">
        <f t="shared" si="99"/>
        <v>100</v>
      </c>
      <c r="E157" s="473">
        <f t="shared" si="95"/>
        <v>29.057652788363512</v>
      </c>
      <c r="F157" s="448">
        <v>1.1255619839991</v>
      </c>
      <c r="G157" s="448">
        <v>4.4112539179023731</v>
      </c>
      <c r="H157" s="448">
        <v>23.520836886462039</v>
      </c>
      <c r="I157" s="472">
        <f t="shared" si="100"/>
        <v>70.510386826397152</v>
      </c>
      <c r="J157" s="448">
        <v>47.835189379332583</v>
      </c>
      <c r="K157" s="448">
        <v>14.178283003377896</v>
      </c>
      <c r="L157" s="448">
        <v>8.4969144436866788</v>
      </c>
      <c r="M157" s="449">
        <v>0.21522889952413743</v>
      </c>
      <c r="N157" s="450">
        <f t="shared" si="101"/>
        <v>0.20384412090307924</v>
      </c>
      <c r="O157" s="451">
        <v>0.20384412090307924</v>
      </c>
      <c r="P157" s="452">
        <v>0</v>
      </c>
      <c r="Q157" s="448">
        <v>1.288736481212204E-2</v>
      </c>
      <c r="R157" s="124"/>
      <c r="S157" s="124"/>
    </row>
    <row r="158" spans="1:33" s="123" customFormat="1" ht="26.25" thickBot="1" x14ac:dyDescent="0.3">
      <c r="A158" s="124" t="s">
        <v>1348</v>
      </c>
      <c r="B158" s="474">
        <v>5</v>
      </c>
      <c r="C158" s="475" t="s">
        <v>317</v>
      </c>
      <c r="D158" s="476">
        <f t="shared" si="99"/>
        <v>100</v>
      </c>
      <c r="E158" s="477">
        <f t="shared" si="95"/>
        <v>29.057652788363512</v>
      </c>
      <c r="F158" s="460">
        <v>1.1255619839991</v>
      </c>
      <c r="G158" s="460">
        <v>4.4112539179023731</v>
      </c>
      <c r="H158" s="460">
        <v>23.520836886462039</v>
      </c>
      <c r="I158" s="476">
        <f t="shared" si="100"/>
        <v>70.510386826397152</v>
      </c>
      <c r="J158" s="460">
        <v>47.835189379332583</v>
      </c>
      <c r="K158" s="460">
        <v>14.178283003377896</v>
      </c>
      <c r="L158" s="460">
        <v>8.4969144436866788</v>
      </c>
      <c r="M158" s="457">
        <v>0.21522889952413743</v>
      </c>
      <c r="N158" s="458">
        <f t="shared" si="101"/>
        <v>0.20384412090307924</v>
      </c>
      <c r="O158" s="478">
        <v>0.20384412090307924</v>
      </c>
      <c r="P158" s="459">
        <v>0</v>
      </c>
      <c r="Q158" s="460">
        <v>1.288736481212204E-2</v>
      </c>
      <c r="R158" s="124"/>
      <c r="S158" s="124"/>
    </row>
    <row r="159" spans="1:33" s="123" customFormat="1" ht="15.75" thickBot="1" x14ac:dyDescent="0.3">
      <c r="A159" s="124" t="s">
        <v>1349</v>
      </c>
      <c r="B159" s="483" t="s">
        <v>456</v>
      </c>
      <c r="C159" s="484" t="s">
        <v>1350</v>
      </c>
      <c r="D159" s="485">
        <f t="shared" si="99"/>
        <v>100</v>
      </c>
      <c r="E159" s="486">
        <f t="shared" si="95"/>
        <v>29.057652788363512</v>
      </c>
      <c r="F159" s="487">
        <v>1.1255619839991</v>
      </c>
      <c r="G159" s="487">
        <v>4.4112539179023731</v>
      </c>
      <c r="H159" s="487">
        <v>23.520836886462039</v>
      </c>
      <c r="I159" s="485">
        <f t="shared" si="100"/>
        <v>70.510386826397152</v>
      </c>
      <c r="J159" s="487">
        <v>47.835189379332583</v>
      </c>
      <c r="K159" s="487">
        <v>14.178283003377896</v>
      </c>
      <c r="L159" s="487">
        <v>8.4969144436866788</v>
      </c>
      <c r="M159" s="488">
        <v>0.21522889952413743</v>
      </c>
      <c r="N159" s="489">
        <f t="shared" si="101"/>
        <v>0.20384412090307924</v>
      </c>
      <c r="O159" s="490">
        <v>0.20384412090307924</v>
      </c>
      <c r="P159" s="491">
        <v>0</v>
      </c>
      <c r="Q159" s="487">
        <v>1.288736481212204E-2</v>
      </c>
      <c r="R159" s="124" t="s">
        <v>457</v>
      </c>
      <c r="S159" s="124"/>
    </row>
    <row r="160" spans="1:33" s="123" customFormat="1" x14ac:dyDescent="0.25">
      <c r="A160" s="124"/>
      <c r="B160" s="461" t="s">
        <v>458</v>
      </c>
      <c r="C160" s="462" t="s">
        <v>1351</v>
      </c>
      <c r="D160" s="463"/>
      <c r="E160" s="464"/>
      <c r="F160" s="465"/>
      <c r="G160" s="465"/>
      <c r="H160" s="465"/>
      <c r="I160" s="463"/>
      <c r="J160" s="465"/>
      <c r="K160" s="465"/>
      <c r="L160" s="465"/>
      <c r="M160" s="466"/>
      <c r="N160" s="467"/>
      <c r="O160" s="468"/>
      <c r="P160" s="469"/>
      <c r="Q160" s="465"/>
      <c r="R160" s="124" t="s">
        <v>459</v>
      </c>
      <c r="S160" s="124"/>
    </row>
    <row r="161" spans="1:19" s="123" customFormat="1" x14ac:dyDescent="0.25">
      <c r="A161" s="124" t="s">
        <v>1352</v>
      </c>
      <c r="B161" s="470">
        <v>1</v>
      </c>
      <c r="C161" s="471" t="s">
        <v>271</v>
      </c>
      <c r="D161" s="472">
        <f>O161+E161+I161+M161+P161+Q161</f>
        <v>100</v>
      </c>
      <c r="E161" s="473">
        <f t="shared" si="95"/>
        <v>29.057652788363512</v>
      </c>
      <c r="F161" s="448">
        <v>1.1255619839991</v>
      </c>
      <c r="G161" s="448">
        <v>4.4112539179023731</v>
      </c>
      <c r="H161" s="448">
        <v>23.520836886462039</v>
      </c>
      <c r="I161" s="472">
        <f>SUM(J161:L161)</f>
        <v>70.510386826397152</v>
      </c>
      <c r="J161" s="448">
        <v>47.835189379332583</v>
      </c>
      <c r="K161" s="448">
        <v>14.178283003377896</v>
      </c>
      <c r="L161" s="448">
        <v>8.4969144436866788</v>
      </c>
      <c r="M161" s="449">
        <v>0.21522889952413743</v>
      </c>
      <c r="N161" s="450">
        <f t="shared" ref="N161:N165" si="102">O161+P161</f>
        <v>0.20384412090307924</v>
      </c>
      <c r="O161" s="451">
        <v>0.20384412090307924</v>
      </c>
      <c r="P161" s="452">
        <v>0</v>
      </c>
      <c r="Q161" s="448">
        <v>1.288736481212204E-2</v>
      </c>
      <c r="R161" s="124"/>
      <c r="S161" s="124"/>
    </row>
    <row r="162" spans="1:19" s="123" customFormat="1" x14ac:dyDescent="0.25">
      <c r="A162" s="124" t="s">
        <v>1353</v>
      </c>
      <c r="B162" s="470">
        <v>2</v>
      </c>
      <c r="C162" s="492" t="s">
        <v>325</v>
      </c>
      <c r="D162" s="472">
        <f>O162+E162+I162+M162+P162+Q162</f>
        <v>100</v>
      </c>
      <c r="E162" s="473">
        <f t="shared" si="95"/>
        <v>29.057652788363512</v>
      </c>
      <c r="F162" s="448">
        <v>1.1255619839991</v>
      </c>
      <c r="G162" s="448">
        <v>4.4112539179023731</v>
      </c>
      <c r="H162" s="448">
        <v>23.520836886462039</v>
      </c>
      <c r="I162" s="472">
        <f>SUM(J162:L162)</f>
        <v>70.510386826397152</v>
      </c>
      <c r="J162" s="448">
        <v>47.835189379332583</v>
      </c>
      <c r="K162" s="448">
        <v>14.178283003377896</v>
      </c>
      <c r="L162" s="448">
        <v>8.4969144436866788</v>
      </c>
      <c r="M162" s="449">
        <v>0.21522889952413743</v>
      </c>
      <c r="N162" s="450">
        <f t="shared" si="102"/>
        <v>0.20384412090307924</v>
      </c>
      <c r="O162" s="451">
        <v>0.20384412090307924</v>
      </c>
      <c r="P162" s="452">
        <v>0</v>
      </c>
      <c r="Q162" s="448">
        <v>1.288736481212204E-2</v>
      </c>
      <c r="R162" s="124"/>
      <c r="S162" s="124"/>
    </row>
    <row r="163" spans="1:19" s="123" customFormat="1" x14ac:dyDescent="0.25">
      <c r="A163" s="124" t="s">
        <v>1354</v>
      </c>
      <c r="B163" s="470">
        <v>3</v>
      </c>
      <c r="C163" s="471" t="s">
        <v>460</v>
      </c>
      <c r="D163" s="472">
        <f>O163+E163+I163+M163+P163+Q163</f>
        <v>100</v>
      </c>
      <c r="E163" s="473">
        <f t="shared" si="95"/>
        <v>29.057652788363512</v>
      </c>
      <c r="F163" s="448">
        <v>1.1255619839991</v>
      </c>
      <c r="G163" s="448">
        <v>4.4112539179023731</v>
      </c>
      <c r="H163" s="448">
        <v>23.520836886462039</v>
      </c>
      <c r="I163" s="472">
        <f>SUM(J163:L163)</f>
        <v>70.510386826397152</v>
      </c>
      <c r="J163" s="448">
        <v>47.835189379332583</v>
      </c>
      <c r="K163" s="448">
        <v>14.178283003377896</v>
      </c>
      <c r="L163" s="448">
        <v>8.4969144436866788</v>
      </c>
      <c r="M163" s="449">
        <v>0.21522889952413743</v>
      </c>
      <c r="N163" s="450">
        <f t="shared" si="102"/>
        <v>0.20384412090307924</v>
      </c>
      <c r="O163" s="451">
        <v>0.20384412090307924</v>
      </c>
      <c r="P163" s="452">
        <v>0</v>
      </c>
      <c r="Q163" s="448">
        <v>1.288736481212204E-2</v>
      </c>
      <c r="R163" s="124"/>
      <c r="S163" s="124"/>
    </row>
    <row r="164" spans="1:19" s="123" customFormat="1" x14ac:dyDescent="0.25">
      <c r="A164" s="124" t="s">
        <v>1355</v>
      </c>
      <c r="B164" s="474">
        <v>4</v>
      </c>
      <c r="C164" s="475" t="s">
        <v>329</v>
      </c>
      <c r="D164" s="472">
        <f>O164+E164+I164+M164+P164+Q164</f>
        <v>100</v>
      </c>
      <c r="E164" s="473">
        <f t="shared" ref="E164" si="103">SUM(F164:H164)</f>
        <v>29.057652788363512</v>
      </c>
      <c r="F164" s="448">
        <v>1.1255619839991</v>
      </c>
      <c r="G164" s="448">
        <v>4.4112539179023731</v>
      </c>
      <c r="H164" s="448">
        <v>23.520836886462039</v>
      </c>
      <c r="I164" s="472">
        <f>SUM(J164:L164)</f>
        <v>70.510386826397152</v>
      </c>
      <c r="J164" s="448">
        <v>47.835189379332583</v>
      </c>
      <c r="K164" s="448">
        <v>14.178283003377896</v>
      </c>
      <c r="L164" s="448">
        <v>8.4969144436866788</v>
      </c>
      <c r="M164" s="449">
        <v>0.21522889952413743</v>
      </c>
      <c r="N164" s="450">
        <f t="shared" si="102"/>
        <v>0.20384412090307924</v>
      </c>
      <c r="O164" s="451">
        <v>0.20384412090307924</v>
      </c>
      <c r="P164" s="452">
        <v>0</v>
      </c>
      <c r="Q164" s="448">
        <v>1.288736481212204E-2</v>
      </c>
      <c r="R164" s="124"/>
      <c r="S164" s="124"/>
    </row>
    <row r="165" spans="1:19" s="123" customFormat="1" ht="15.75" thickBot="1" x14ac:dyDescent="0.3">
      <c r="A165" s="124" t="s">
        <v>1356</v>
      </c>
      <c r="B165" s="474">
        <v>5</v>
      </c>
      <c r="C165" s="475" t="s">
        <v>461</v>
      </c>
      <c r="D165" s="476">
        <f>O165+E165+I165+M165+P165+Q165</f>
        <v>100</v>
      </c>
      <c r="E165" s="477">
        <f t="shared" si="95"/>
        <v>29.057652788363512</v>
      </c>
      <c r="F165" s="460">
        <v>1.1255619839991</v>
      </c>
      <c r="G165" s="460">
        <v>4.4112539179023731</v>
      </c>
      <c r="H165" s="460">
        <v>23.520836886462039</v>
      </c>
      <c r="I165" s="476">
        <f>SUM(J165:L165)</f>
        <v>70.510386826397152</v>
      </c>
      <c r="J165" s="460">
        <v>47.835189379332583</v>
      </c>
      <c r="K165" s="460">
        <v>14.178283003377896</v>
      </c>
      <c r="L165" s="460">
        <v>8.4969144436866788</v>
      </c>
      <c r="M165" s="457">
        <v>0.21522889952413743</v>
      </c>
      <c r="N165" s="458">
        <f t="shared" si="102"/>
        <v>0.20384412090307924</v>
      </c>
      <c r="O165" s="478">
        <v>0.20384412090307924</v>
      </c>
      <c r="P165" s="459">
        <v>0</v>
      </c>
      <c r="Q165" s="460">
        <v>1.288736481212204E-2</v>
      </c>
      <c r="R165" s="124"/>
      <c r="S165" s="124"/>
    </row>
    <row r="166" spans="1:19" s="123" customFormat="1" x14ac:dyDescent="0.25">
      <c r="A166" s="124"/>
      <c r="B166" s="461" t="s">
        <v>462</v>
      </c>
      <c r="C166" s="462" t="s">
        <v>1357</v>
      </c>
      <c r="D166" s="463"/>
      <c r="E166" s="464"/>
      <c r="F166" s="465"/>
      <c r="G166" s="465"/>
      <c r="H166" s="465"/>
      <c r="I166" s="463"/>
      <c r="J166" s="465"/>
      <c r="K166" s="465"/>
      <c r="L166" s="465"/>
      <c r="M166" s="466"/>
      <c r="N166" s="467"/>
      <c r="O166" s="468"/>
      <c r="P166" s="469"/>
      <c r="Q166" s="465"/>
      <c r="R166" s="124" t="s">
        <v>463</v>
      </c>
      <c r="S166" s="124"/>
    </row>
    <row r="167" spans="1:19" s="123" customFormat="1" x14ac:dyDescent="0.25">
      <c r="A167" s="124" t="s">
        <v>1358</v>
      </c>
      <c r="B167" s="470">
        <v>1</v>
      </c>
      <c r="C167" s="471" t="s">
        <v>464</v>
      </c>
      <c r="D167" s="472">
        <f>O167+E167+I167+M167+P167+Q167</f>
        <v>100</v>
      </c>
      <c r="E167" s="473">
        <f t="shared" si="95"/>
        <v>29.057652788363512</v>
      </c>
      <c r="F167" s="448">
        <v>1.1255619839991</v>
      </c>
      <c r="G167" s="448">
        <v>4.4112539179023731</v>
      </c>
      <c r="H167" s="448">
        <v>23.520836886462039</v>
      </c>
      <c r="I167" s="472">
        <f>SUM(J167:L167)</f>
        <v>70.510386826397152</v>
      </c>
      <c r="J167" s="448">
        <v>47.835189379332583</v>
      </c>
      <c r="K167" s="448">
        <v>14.178283003377896</v>
      </c>
      <c r="L167" s="448">
        <v>8.4969144436866788</v>
      </c>
      <c r="M167" s="449">
        <v>0.21522889952413743</v>
      </c>
      <c r="N167" s="450">
        <f t="shared" ref="N167:N169" si="104">O167+P167</f>
        <v>0.20384412090307924</v>
      </c>
      <c r="O167" s="451">
        <v>0.20384412090307924</v>
      </c>
      <c r="P167" s="452">
        <v>0</v>
      </c>
      <c r="Q167" s="448">
        <v>1.288736481212204E-2</v>
      </c>
      <c r="R167" s="124"/>
      <c r="S167" s="124"/>
    </row>
    <row r="168" spans="1:19" s="123" customFormat="1" x14ac:dyDescent="0.25">
      <c r="A168" s="124" t="s">
        <v>1359</v>
      </c>
      <c r="B168" s="474">
        <v>2</v>
      </c>
      <c r="C168" s="475" t="s">
        <v>465</v>
      </c>
      <c r="D168" s="472">
        <f>O168+E168+I168+M168+P168+Q168</f>
        <v>100</v>
      </c>
      <c r="E168" s="473">
        <f t="shared" si="95"/>
        <v>29.057652788363512</v>
      </c>
      <c r="F168" s="493">
        <v>1.1255619839991</v>
      </c>
      <c r="G168" s="493">
        <v>4.4112539179023731</v>
      </c>
      <c r="H168" s="493">
        <v>23.520836886462039</v>
      </c>
      <c r="I168" s="472">
        <f>SUM(J168:L168)</f>
        <v>70.510386826397152</v>
      </c>
      <c r="J168" s="493">
        <v>47.835189379332583</v>
      </c>
      <c r="K168" s="493">
        <v>14.178283003377896</v>
      </c>
      <c r="L168" s="493">
        <v>8.4969144436866788</v>
      </c>
      <c r="M168" s="494">
        <v>0.21522889952413743</v>
      </c>
      <c r="N168" s="495">
        <f t="shared" si="104"/>
        <v>0.20384412090307924</v>
      </c>
      <c r="O168" s="496">
        <v>0.20384412090307924</v>
      </c>
      <c r="P168" s="497">
        <v>0</v>
      </c>
      <c r="Q168" s="493">
        <v>1.288736481212204E-2</v>
      </c>
      <c r="R168" s="124"/>
      <c r="S168" s="124"/>
    </row>
    <row r="169" spans="1:19" s="123" customFormat="1" ht="15.75" thickBot="1" x14ac:dyDescent="0.3">
      <c r="A169" s="124" t="s">
        <v>1360</v>
      </c>
      <c r="B169" s="474">
        <v>3</v>
      </c>
      <c r="C169" s="475" t="s">
        <v>345</v>
      </c>
      <c r="D169" s="476">
        <f>O169+E169+I169+M169+P169+Q169</f>
        <v>100</v>
      </c>
      <c r="E169" s="477">
        <f t="shared" si="95"/>
        <v>29.057652788363512</v>
      </c>
      <c r="F169" s="460">
        <v>1.1255619839991</v>
      </c>
      <c r="G169" s="460">
        <v>4.4112539179023731</v>
      </c>
      <c r="H169" s="460">
        <v>23.520836886462039</v>
      </c>
      <c r="I169" s="476">
        <f>SUM(J169:L169)</f>
        <v>70.510386826397152</v>
      </c>
      <c r="J169" s="460">
        <v>47.835189379332583</v>
      </c>
      <c r="K169" s="460">
        <v>14.178283003377896</v>
      </c>
      <c r="L169" s="460">
        <v>8.4969144436866788</v>
      </c>
      <c r="M169" s="457">
        <v>0.21522889952413743</v>
      </c>
      <c r="N169" s="458">
        <f t="shared" si="104"/>
        <v>0.20384412090307924</v>
      </c>
      <c r="O169" s="478">
        <v>0.20384412090307924</v>
      </c>
      <c r="P169" s="459">
        <v>0</v>
      </c>
      <c r="Q169" s="460">
        <v>1.288736481212204E-2</v>
      </c>
      <c r="R169" s="124"/>
      <c r="S169" s="124"/>
    </row>
    <row r="170" spans="1:19" s="123" customFormat="1" x14ac:dyDescent="0.25">
      <c r="A170" s="124"/>
      <c r="B170" s="461" t="s">
        <v>466</v>
      </c>
      <c r="C170" s="462" t="s">
        <v>1361</v>
      </c>
      <c r="D170" s="463"/>
      <c r="E170" s="464"/>
      <c r="F170" s="465"/>
      <c r="G170" s="465"/>
      <c r="H170" s="465"/>
      <c r="I170" s="463"/>
      <c r="J170" s="465"/>
      <c r="K170" s="465"/>
      <c r="L170" s="465"/>
      <c r="M170" s="466"/>
      <c r="N170" s="467"/>
      <c r="O170" s="468"/>
      <c r="P170" s="469"/>
      <c r="Q170" s="465"/>
      <c r="R170" s="124" t="s">
        <v>467</v>
      </c>
      <c r="S170" s="124"/>
    </row>
    <row r="171" spans="1:19" s="123" customFormat="1" x14ac:dyDescent="0.25">
      <c r="A171" s="124" t="s">
        <v>1362</v>
      </c>
      <c r="B171" s="470">
        <v>1</v>
      </c>
      <c r="C171" s="471" t="s">
        <v>468</v>
      </c>
      <c r="D171" s="472">
        <f>O171+E171+I171+M171+P171+Q171</f>
        <v>100</v>
      </c>
      <c r="E171" s="473">
        <f t="shared" si="95"/>
        <v>29.057652788363512</v>
      </c>
      <c r="F171" s="448">
        <v>1.1255619839991</v>
      </c>
      <c r="G171" s="448">
        <v>4.4112539179023731</v>
      </c>
      <c r="H171" s="448">
        <v>23.520836886462039</v>
      </c>
      <c r="I171" s="472">
        <f>SUM(J171:L171)</f>
        <v>70.510386826397152</v>
      </c>
      <c r="J171" s="448">
        <v>47.835189379332583</v>
      </c>
      <c r="K171" s="448">
        <v>14.178283003377896</v>
      </c>
      <c r="L171" s="448">
        <v>8.4969144436866788</v>
      </c>
      <c r="M171" s="449">
        <v>0.21522889952413743</v>
      </c>
      <c r="N171" s="450">
        <f t="shared" ref="N171:N172" si="105">O171+P171</f>
        <v>0.20384412090307924</v>
      </c>
      <c r="O171" s="451">
        <v>0.20384412090307924</v>
      </c>
      <c r="P171" s="452">
        <v>0</v>
      </c>
      <c r="Q171" s="448">
        <v>1.288736481212204E-2</v>
      </c>
      <c r="R171" s="124"/>
      <c r="S171" s="124"/>
    </row>
    <row r="172" spans="1:19" s="123" customFormat="1" ht="15.75" thickBot="1" x14ac:dyDescent="0.3">
      <c r="A172" s="124" t="s">
        <v>1363</v>
      </c>
      <c r="B172" s="474">
        <v>2</v>
      </c>
      <c r="C172" s="475" t="s">
        <v>469</v>
      </c>
      <c r="D172" s="476">
        <f>O172+E172+I172+M172+P172+Q172</f>
        <v>100</v>
      </c>
      <c r="E172" s="477">
        <f t="shared" si="95"/>
        <v>29.057652788363512</v>
      </c>
      <c r="F172" s="460">
        <v>1.1255619839991</v>
      </c>
      <c r="G172" s="460">
        <v>4.4112539179023731</v>
      </c>
      <c r="H172" s="460">
        <v>23.520836886462039</v>
      </c>
      <c r="I172" s="476">
        <f>SUM(J172:L172)</f>
        <v>70.510386826397152</v>
      </c>
      <c r="J172" s="460">
        <v>47.835189379332583</v>
      </c>
      <c r="K172" s="460">
        <v>14.178283003377896</v>
      </c>
      <c r="L172" s="460">
        <v>8.4969144436866788</v>
      </c>
      <c r="M172" s="457">
        <v>0.21522889952413743</v>
      </c>
      <c r="N172" s="458">
        <f t="shared" si="105"/>
        <v>0.20384412090307924</v>
      </c>
      <c r="O172" s="478">
        <v>0.20384412090307924</v>
      </c>
      <c r="P172" s="459">
        <v>0</v>
      </c>
      <c r="Q172" s="460">
        <v>1.288736481212204E-2</v>
      </c>
      <c r="R172" s="124"/>
      <c r="S172" s="124"/>
    </row>
    <row r="173" spans="1:19" s="123" customFormat="1" x14ac:dyDescent="0.25">
      <c r="A173" s="124"/>
      <c r="B173" s="461" t="s">
        <v>470</v>
      </c>
      <c r="C173" s="462" t="s">
        <v>1364</v>
      </c>
      <c r="D173" s="463"/>
      <c r="E173" s="464"/>
      <c r="F173" s="465"/>
      <c r="G173" s="465"/>
      <c r="H173" s="465"/>
      <c r="I173" s="463"/>
      <c r="J173" s="465"/>
      <c r="K173" s="465"/>
      <c r="L173" s="465"/>
      <c r="M173" s="466"/>
      <c r="N173" s="467"/>
      <c r="O173" s="468"/>
      <c r="P173" s="469"/>
      <c r="Q173" s="465"/>
      <c r="R173" s="124" t="s">
        <v>471</v>
      </c>
      <c r="S173" s="124"/>
    </row>
    <row r="174" spans="1:19" s="123" customFormat="1" x14ac:dyDescent="0.25">
      <c r="A174" s="124" t="s">
        <v>1365</v>
      </c>
      <c r="B174" s="470">
        <v>1</v>
      </c>
      <c r="C174" s="471" t="s">
        <v>472</v>
      </c>
      <c r="D174" s="472">
        <f t="shared" ref="D174:D189" si="106">O174+E174+I174+M174+P174+Q174</f>
        <v>100</v>
      </c>
      <c r="E174" s="473">
        <f t="shared" si="95"/>
        <v>29.057652788363512</v>
      </c>
      <c r="F174" s="448">
        <v>1.1255619839991</v>
      </c>
      <c r="G174" s="448">
        <v>4.4112539179023731</v>
      </c>
      <c r="H174" s="448">
        <v>23.520836886462039</v>
      </c>
      <c r="I174" s="472">
        <f t="shared" ref="I174:I189" si="107">SUM(J174:L174)</f>
        <v>70.510386826397152</v>
      </c>
      <c r="J174" s="448">
        <v>47.835189379332583</v>
      </c>
      <c r="K174" s="448">
        <v>14.178283003377896</v>
      </c>
      <c r="L174" s="448">
        <v>8.4969144436866788</v>
      </c>
      <c r="M174" s="449">
        <v>0.21522889952413743</v>
      </c>
      <c r="N174" s="450">
        <f t="shared" ref="N174:N238" si="108">O174+P174</f>
        <v>0.20384412090307924</v>
      </c>
      <c r="O174" s="451">
        <v>0.20384412090307924</v>
      </c>
      <c r="P174" s="452">
        <v>0</v>
      </c>
      <c r="Q174" s="448">
        <v>1.288736481212204E-2</v>
      </c>
      <c r="R174" s="124"/>
      <c r="S174" s="124"/>
    </row>
    <row r="175" spans="1:19" s="123" customFormat="1" x14ac:dyDescent="0.25">
      <c r="A175" s="124" t="s">
        <v>1366</v>
      </c>
      <c r="B175" s="470">
        <v>2</v>
      </c>
      <c r="C175" s="471" t="s">
        <v>473</v>
      </c>
      <c r="D175" s="472">
        <f t="shared" si="106"/>
        <v>100</v>
      </c>
      <c r="E175" s="473">
        <f t="shared" si="95"/>
        <v>29.057652788363512</v>
      </c>
      <c r="F175" s="448">
        <v>1.1255619839991</v>
      </c>
      <c r="G175" s="448">
        <v>4.4112539179023731</v>
      </c>
      <c r="H175" s="448">
        <v>23.520836886462039</v>
      </c>
      <c r="I175" s="472">
        <f t="shared" si="107"/>
        <v>70.510386826397152</v>
      </c>
      <c r="J175" s="448">
        <v>47.835189379332583</v>
      </c>
      <c r="K175" s="448">
        <v>14.178283003377896</v>
      </c>
      <c r="L175" s="448">
        <v>8.4969144436866788</v>
      </c>
      <c r="M175" s="449">
        <v>0.21522889952413743</v>
      </c>
      <c r="N175" s="450">
        <f t="shared" si="108"/>
        <v>0.20384412090307924</v>
      </c>
      <c r="O175" s="451">
        <v>0.20384412090307924</v>
      </c>
      <c r="P175" s="452">
        <v>0</v>
      </c>
      <c r="Q175" s="448">
        <v>1.288736481212204E-2</v>
      </c>
      <c r="R175" s="124"/>
      <c r="S175" s="124"/>
    </row>
    <row r="176" spans="1:19" s="123" customFormat="1" x14ac:dyDescent="0.25">
      <c r="A176" s="124" t="s">
        <v>1367</v>
      </c>
      <c r="B176" s="470">
        <v>3</v>
      </c>
      <c r="C176" s="471" t="s">
        <v>474</v>
      </c>
      <c r="D176" s="472">
        <f t="shared" si="106"/>
        <v>100</v>
      </c>
      <c r="E176" s="473">
        <f t="shared" si="95"/>
        <v>29.057652788363512</v>
      </c>
      <c r="F176" s="448">
        <v>1.1255619839991</v>
      </c>
      <c r="G176" s="448">
        <v>4.4112539179023731</v>
      </c>
      <c r="H176" s="448">
        <v>23.520836886462039</v>
      </c>
      <c r="I176" s="472">
        <f t="shared" si="107"/>
        <v>70.510386826397152</v>
      </c>
      <c r="J176" s="448">
        <v>47.835189379332583</v>
      </c>
      <c r="K176" s="448">
        <v>14.178283003377896</v>
      </c>
      <c r="L176" s="448">
        <v>8.4969144436866788</v>
      </c>
      <c r="M176" s="449">
        <v>0.21522889952413743</v>
      </c>
      <c r="N176" s="450">
        <f t="shared" si="108"/>
        <v>0.20384412090307924</v>
      </c>
      <c r="O176" s="451">
        <v>0.20384412090307924</v>
      </c>
      <c r="P176" s="452">
        <v>0</v>
      </c>
      <c r="Q176" s="448">
        <v>1.288736481212204E-2</v>
      </c>
      <c r="R176" s="124"/>
      <c r="S176" s="124"/>
    </row>
    <row r="177" spans="1:33" s="123" customFormat="1" x14ac:dyDescent="0.25">
      <c r="A177" s="124" t="s">
        <v>1368</v>
      </c>
      <c r="B177" s="470">
        <v>4</v>
      </c>
      <c r="C177" s="471" t="s">
        <v>475</v>
      </c>
      <c r="D177" s="472">
        <f t="shared" si="106"/>
        <v>100</v>
      </c>
      <c r="E177" s="473">
        <f t="shared" si="95"/>
        <v>29.057652788363512</v>
      </c>
      <c r="F177" s="448">
        <v>1.1255619839991</v>
      </c>
      <c r="G177" s="448">
        <v>4.4112539179023731</v>
      </c>
      <c r="H177" s="448">
        <v>23.520836886462039</v>
      </c>
      <c r="I177" s="472">
        <f t="shared" si="107"/>
        <v>70.510386826397152</v>
      </c>
      <c r="J177" s="448">
        <v>47.835189379332583</v>
      </c>
      <c r="K177" s="448">
        <v>14.178283003377896</v>
      </c>
      <c r="L177" s="448">
        <v>8.4969144436866788</v>
      </c>
      <c r="M177" s="449">
        <v>0.21522889952413743</v>
      </c>
      <c r="N177" s="450">
        <f t="shared" si="108"/>
        <v>0.20384412090307924</v>
      </c>
      <c r="O177" s="451">
        <v>0.20384412090307924</v>
      </c>
      <c r="P177" s="452">
        <v>0</v>
      </c>
      <c r="Q177" s="448">
        <v>1.288736481212204E-2</v>
      </c>
      <c r="R177" s="124"/>
      <c r="S177" s="124"/>
    </row>
    <row r="178" spans="1:33" s="123" customFormat="1" x14ac:dyDescent="0.25">
      <c r="A178" s="124" t="s">
        <v>1369</v>
      </c>
      <c r="B178" s="470">
        <v>5</v>
      </c>
      <c r="C178" s="471" t="s">
        <v>476</v>
      </c>
      <c r="D178" s="472">
        <f t="shared" si="106"/>
        <v>100</v>
      </c>
      <c r="E178" s="473">
        <f t="shared" si="95"/>
        <v>29.057652788363512</v>
      </c>
      <c r="F178" s="448">
        <v>1.1255619839991</v>
      </c>
      <c r="G178" s="448">
        <v>4.4112539179023731</v>
      </c>
      <c r="H178" s="448">
        <v>23.520836886462039</v>
      </c>
      <c r="I178" s="472">
        <f t="shared" si="107"/>
        <v>70.510386826397152</v>
      </c>
      <c r="J178" s="448">
        <v>47.835189379332583</v>
      </c>
      <c r="K178" s="448">
        <v>14.178283003377896</v>
      </c>
      <c r="L178" s="448">
        <v>8.4969144436866788</v>
      </c>
      <c r="M178" s="449">
        <v>0.21522889952413743</v>
      </c>
      <c r="N178" s="450">
        <f t="shared" si="108"/>
        <v>0.20384412090307924</v>
      </c>
      <c r="O178" s="451">
        <v>0.20384412090307924</v>
      </c>
      <c r="P178" s="452">
        <v>0</v>
      </c>
      <c r="Q178" s="448">
        <v>1.288736481212204E-2</v>
      </c>
      <c r="R178" s="124"/>
      <c r="S178" s="124"/>
    </row>
    <row r="179" spans="1:33" s="123" customFormat="1" x14ac:dyDescent="0.25">
      <c r="A179" s="124" t="s">
        <v>1370</v>
      </c>
      <c r="B179" s="470">
        <v>6</v>
      </c>
      <c r="C179" s="471" t="s">
        <v>477</v>
      </c>
      <c r="D179" s="472">
        <f t="shared" si="106"/>
        <v>100</v>
      </c>
      <c r="E179" s="473">
        <f t="shared" si="95"/>
        <v>29.057652788363512</v>
      </c>
      <c r="F179" s="448">
        <v>1.1255619839991</v>
      </c>
      <c r="G179" s="448">
        <v>4.4112539179023731</v>
      </c>
      <c r="H179" s="448">
        <v>23.520836886462039</v>
      </c>
      <c r="I179" s="472">
        <f t="shared" si="107"/>
        <v>70.510386826397152</v>
      </c>
      <c r="J179" s="448">
        <v>47.835189379332583</v>
      </c>
      <c r="K179" s="448">
        <v>14.178283003377896</v>
      </c>
      <c r="L179" s="448">
        <v>8.4969144436866788</v>
      </c>
      <c r="M179" s="449">
        <v>0.21522889952413743</v>
      </c>
      <c r="N179" s="450">
        <f t="shared" si="108"/>
        <v>0.20384412090307924</v>
      </c>
      <c r="O179" s="451">
        <v>0.20384412090307924</v>
      </c>
      <c r="P179" s="452">
        <v>0</v>
      </c>
      <c r="Q179" s="448">
        <v>1.288736481212204E-2</v>
      </c>
      <c r="R179" s="124"/>
      <c r="S179" s="124"/>
    </row>
    <row r="180" spans="1:33" s="123" customFormat="1" x14ac:dyDescent="0.25">
      <c r="A180" s="124" t="s">
        <v>1371</v>
      </c>
      <c r="B180" s="470">
        <v>7</v>
      </c>
      <c r="C180" s="471" t="s">
        <v>478</v>
      </c>
      <c r="D180" s="472">
        <f t="shared" si="106"/>
        <v>100</v>
      </c>
      <c r="E180" s="473">
        <f t="shared" si="95"/>
        <v>29.057652788363512</v>
      </c>
      <c r="F180" s="448">
        <v>1.1255619839991</v>
      </c>
      <c r="G180" s="448">
        <v>4.4112539179023731</v>
      </c>
      <c r="H180" s="448">
        <v>23.520836886462039</v>
      </c>
      <c r="I180" s="472">
        <f t="shared" si="107"/>
        <v>70.510386826397152</v>
      </c>
      <c r="J180" s="448">
        <v>47.835189379332583</v>
      </c>
      <c r="K180" s="448">
        <v>14.178283003377896</v>
      </c>
      <c r="L180" s="448">
        <v>8.4969144436866788</v>
      </c>
      <c r="M180" s="449">
        <v>0.21522889952413743</v>
      </c>
      <c r="N180" s="450">
        <f t="shared" si="108"/>
        <v>0.20384412090307924</v>
      </c>
      <c r="O180" s="451">
        <v>0.20384412090307924</v>
      </c>
      <c r="P180" s="452">
        <v>0</v>
      </c>
      <c r="Q180" s="448">
        <v>1.288736481212204E-2</v>
      </c>
      <c r="R180" s="124"/>
      <c r="S180" s="124"/>
    </row>
    <row r="181" spans="1:33" s="123" customFormat="1" x14ac:dyDescent="0.25">
      <c r="A181" s="124" t="s">
        <v>1372</v>
      </c>
      <c r="B181" s="470">
        <v>8</v>
      </c>
      <c r="C181" s="471" t="s">
        <v>479</v>
      </c>
      <c r="D181" s="472">
        <f t="shared" si="106"/>
        <v>100</v>
      </c>
      <c r="E181" s="473">
        <f t="shared" si="95"/>
        <v>29.057652788363512</v>
      </c>
      <c r="F181" s="448">
        <v>1.1255619839991</v>
      </c>
      <c r="G181" s="448">
        <v>4.4112539179023731</v>
      </c>
      <c r="H181" s="448">
        <v>23.520836886462039</v>
      </c>
      <c r="I181" s="472">
        <f t="shared" si="107"/>
        <v>70.510386826397152</v>
      </c>
      <c r="J181" s="448">
        <v>47.835189379332583</v>
      </c>
      <c r="K181" s="448">
        <v>14.178283003377896</v>
      </c>
      <c r="L181" s="448">
        <v>8.4969144436866788</v>
      </c>
      <c r="M181" s="449">
        <v>0.21522889952413743</v>
      </c>
      <c r="N181" s="450">
        <f t="shared" si="108"/>
        <v>0.20384412090307924</v>
      </c>
      <c r="O181" s="451">
        <v>0.20384412090307924</v>
      </c>
      <c r="P181" s="452">
        <v>0</v>
      </c>
      <c r="Q181" s="448">
        <v>1.288736481212204E-2</v>
      </c>
      <c r="R181" s="124"/>
      <c r="S181" s="124"/>
    </row>
    <row r="182" spans="1:33" s="123" customFormat="1" x14ac:dyDescent="0.25">
      <c r="A182" s="124" t="s">
        <v>1373</v>
      </c>
      <c r="B182" s="470">
        <v>9</v>
      </c>
      <c r="C182" s="471" t="s">
        <v>480</v>
      </c>
      <c r="D182" s="472">
        <f t="shared" si="106"/>
        <v>100</v>
      </c>
      <c r="E182" s="473">
        <f t="shared" si="95"/>
        <v>29.057652788363512</v>
      </c>
      <c r="F182" s="448">
        <v>1.1255619839991</v>
      </c>
      <c r="G182" s="448">
        <v>4.4112539179023731</v>
      </c>
      <c r="H182" s="448">
        <v>23.520836886462039</v>
      </c>
      <c r="I182" s="472">
        <f t="shared" si="107"/>
        <v>70.510386826397152</v>
      </c>
      <c r="J182" s="448">
        <v>47.835189379332583</v>
      </c>
      <c r="K182" s="448">
        <v>14.178283003377896</v>
      </c>
      <c r="L182" s="448">
        <v>8.4969144436866788</v>
      </c>
      <c r="M182" s="449">
        <v>0.21522889952413743</v>
      </c>
      <c r="N182" s="450">
        <f t="shared" si="108"/>
        <v>0.20384412090307924</v>
      </c>
      <c r="O182" s="451">
        <v>0.20384412090307924</v>
      </c>
      <c r="P182" s="452">
        <v>0</v>
      </c>
      <c r="Q182" s="448">
        <v>1.288736481212204E-2</v>
      </c>
      <c r="R182" s="124"/>
      <c r="S182" s="124"/>
    </row>
    <row r="183" spans="1:33" s="123" customFormat="1" x14ac:dyDescent="0.25">
      <c r="A183" s="124" t="s">
        <v>1374</v>
      </c>
      <c r="B183" s="470">
        <v>10</v>
      </c>
      <c r="C183" s="471" t="s">
        <v>481</v>
      </c>
      <c r="D183" s="472">
        <f t="shared" si="106"/>
        <v>100</v>
      </c>
      <c r="E183" s="473">
        <f t="shared" si="95"/>
        <v>29.057652788363512</v>
      </c>
      <c r="F183" s="448">
        <v>1.1255619839991</v>
      </c>
      <c r="G183" s="448">
        <v>4.4112539179023731</v>
      </c>
      <c r="H183" s="448">
        <v>23.520836886462039</v>
      </c>
      <c r="I183" s="472">
        <f t="shared" si="107"/>
        <v>70.510386826397152</v>
      </c>
      <c r="J183" s="448">
        <v>47.835189379332583</v>
      </c>
      <c r="K183" s="448">
        <v>14.178283003377896</v>
      </c>
      <c r="L183" s="448">
        <v>8.4969144436866788</v>
      </c>
      <c r="M183" s="449">
        <v>0.21522889952413743</v>
      </c>
      <c r="N183" s="450">
        <f t="shared" si="108"/>
        <v>0.20384412090307924</v>
      </c>
      <c r="O183" s="451">
        <v>0.20384412090307924</v>
      </c>
      <c r="P183" s="452">
        <v>0</v>
      </c>
      <c r="Q183" s="448">
        <v>1.288736481212204E-2</v>
      </c>
      <c r="R183" s="124"/>
      <c r="S183" s="124"/>
    </row>
    <row r="184" spans="1:33" s="123" customFormat="1" x14ac:dyDescent="0.25">
      <c r="A184" s="124" t="s">
        <v>1375</v>
      </c>
      <c r="B184" s="470">
        <v>11</v>
      </c>
      <c r="C184" s="471" t="s">
        <v>482</v>
      </c>
      <c r="D184" s="472">
        <f t="shared" si="106"/>
        <v>100</v>
      </c>
      <c r="E184" s="473">
        <f t="shared" si="95"/>
        <v>29.057652788363512</v>
      </c>
      <c r="F184" s="448">
        <v>1.1255619839991</v>
      </c>
      <c r="G184" s="448">
        <v>4.4112539179023731</v>
      </c>
      <c r="H184" s="448">
        <v>23.520836886462039</v>
      </c>
      <c r="I184" s="472">
        <f t="shared" si="107"/>
        <v>70.510386826397152</v>
      </c>
      <c r="J184" s="448">
        <v>47.835189379332583</v>
      </c>
      <c r="K184" s="448">
        <v>14.178283003377896</v>
      </c>
      <c r="L184" s="448">
        <v>8.4969144436866788</v>
      </c>
      <c r="M184" s="449">
        <v>0.21522889952413743</v>
      </c>
      <c r="N184" s="450">
        <f t="shared" si="108"/>
        <v>0.20384412090307924</v>
      </c>
      <c r="O184" s="451">
        <v>0.20384412090307924</v>
      </c>
      <c r="P184" s="452">
        <v>0</v>
      </c>
      <c r="Q184" s="448">
        <v>1.288736481212204E-2</v>
      </c>
      <c r="R184" s="124"/>
      <c r="S184" s="124"/>
    </row>
    <row r="185" spans="1:33" s="123" customFormat="1" x14ac:dyDescent="0.25">
      <c r="A185" s="124" t="s">
        <v>1376</v>
      </c>
      <c r="B185" s="470">
        <v>12</v>
      </c>
      <c r="C185" s="471" t="s">
        <v>483</v>
      </c>
      <c r="D185" s="472">
        <f t="shared" si="106"/>
        <v>100</v>
      </c>
      <c r="E185" s="473">
        <f t="shared" si="95"/>
        <v>29.057652788363512</v>
      </c>
      <c r="F185" s="448">
        <v>1.1255619839991</v>
      </c>
      <c r="G185" s="448">
        <v>4.4112539179023731</v>
      </c>
      <c r="H185" s="448">
        <v>23.520836886462039</v>
      </c>
      <c r="I185" s="472">
        <f t="shared" si="107"/>
        <v>70.510386826397152</v>
      </c>
      <c r="J185" s="448">
        <v>47.835189379332583</v>
      </c>
      <c r="K185" s="448">
        <v>14.178283003377896</v>
      </c>
      <c r="L185" s="448">
        <v>8.4969144436866788</v>
      </c>
      <c r="M185" s="449">
        <v>0.21522889952413743</v>
      </c>
      <c r="N185" s="450">
        <f t="shared" si="108"/>
        <v>0.20384412090307924</v>
      </c>
      <c r="O185" s="451">
        <v>0.20384412090307924</v>
      </c>
      <c r="P185" s="452">
        <v>0</v>
      </c>
      <c r="Q185" s="448">
        <v>1.288736481212204E-2</v>
      </c>
      <c r="R185" s="124"/>
      <c r="S185" s="124"/>
    </row>
    <row r="186" spans="1:33" s="123" customFormat="1" x14ac:dyDescent="0.25">
      <c r="A186" s="124" t="s">
        <v>1377</v>
      </c>
      <c r="B186" s="470">
        <v>13</v>
      </c>
      <c r="C186" s="471" t="s">
        <v>484</v>
      </c>
      <c r="D186" s="472">
        <f t="shared" si="106"/>
        <v>100</v>
      </c>
      <c r="E186" s="473">
        <f t="shared" si="95"/>
        <v>29.057652788363512</v>
      </c>
      <c r="F186" s="448">
        <v>1.1255619839991</v>
      </c>
      <c r="G186" s="448">
        <v>4.4112539179023731</v>
      </c>
      <c r="H186" s="448">
        <v>23.520836886462039</v>
      </c>
      <c r="I186" s="472">
        <f t="shared" si="107"/>
        <v>70.510386826397152</v>
      </c>
      <c r="J186" s="448">
        <v>47.835189379332583</v>
      </c>
      <c r="K186" s="448">
        <v>14.178283003377896</v>
      </c>
      <c r="L186" s="448">
        <v>8.4969144436866788</v>
      </c>
      <c r="M186" s="449">
        <v>0.21522889952413743</v>
      </c>
      <c r="N186" s="450">
        <f t="shared" si="108"/>
        <v>0.20384412090307924</v>
      </c>
      <c r="O186" s="451">
        <v>0.20384412090307924</v>
      </c>
      <c r="P186" s="452">
        <v>0</v>
      </c>
      <c r="Q186" s="448">
        <v>1.288736481212204E-2</v>
      </c>
      <c r="R186" s="124"/>
      <c r="S186" s="124"/>
    </row>
    <row r="187" spans="1:33" s="123" customFormat="1" ht="15.75" thickBot="1" x14ac:dyDescent="0.3">
      <c r="A187" s="124" t="s">
        <v>1378</v>
      </c>
      <c r="B187" s="474">
        <v>14</v>
      </c>
      <c r="C187" s="475" t="s">
        <v>485</v>
      </c>
      <c r="D187" s="476">
        <f t="shared" si="106"/>
        <v>100</v>
      </c>
      <c r="E187" s="477">
        <f t="shared" si="95"/>
        <v>29.057652788363512</v>
      </c>
      <c r="F187" s="460">
        <v>1.1255619839991</v>
      </c>
      <c r="G187" s="460">
        <v>4.4112539179023731</v>
      </c>
      <c r="H187" s="460">
        <v>23.520836886462039</v>
      </c>
      <c r="I187" s="476">
        <f t="shared" si="107"/>
        <v>70.510386826397152</v>
      </c>
      <c r="J187" s="460">
        <v>47.835189379332583</v>
      </c>
      <c r="K187" s="460">
        <v>14.178283003377896</v>
      </c>
      <c r="L187" s="460">
        <v>8.4969144436866788</v>
      </c>
      <c r="M187" s="457">
        <v>0.21522889952413743</v>
      </c>
      <c r="N187" s="458">
        <f t="shared" si="108"/>
        <v>0.20384412090307924</v>
      </c>
      <c r="O187" s="478">
        <v>0.20384412090307924</v>
      </c>
      <c r="P187" s="459">
        <v>0</v>
      </c>
      <c r="Q187" s="460">
        <v>1.288736481212204E-2</v>
      </c>
      <c r="R187" s="124"/>
      <c r="S187" s="124"/>
    </row>
    <row r="188" spans="1:33" s="123" customFormat="1" ht="15.75" thickBot="1" x14ac:dyDescent="0.3">
      <c r="A188" s="124" t="s">
        <v>1379</v>
      </c>
      <c r="B188" s="483" t="s">
        <v>486</v>
      </c>
      <c r="C188" s="498" t="s">
        <v>1380</v>
      </c>
      <c r="D188" s="485">
        <f t="shared" si="106"/>
        <v>100</v>
      </c>
      <c r="E188" s="486">
        <f t="shared" si="95"/>
        <v>29.057652788363512</v>
      </c>
      <c r="F188" s="487">
        <v>1.1255619839991</v>
      </c>
      <c r="G188" s="487">
        <v>4.4112539179023731</v>
      </c>
      <c r="H188" s="487">
        <v>23.520836886462039</v>
      </c>
      <c r="I188" s="485">
        <f t="shared" si="107"/>
        <v>70.510386826397152</v>
      </c>
      <c r="J188" s="487">
        <v>47.835189379332583</v>
      </c>
      <c r="K188" s="487">
        <v>14.178283003377896</v>
      </c>
      <c r="L188" s="487">
        <v>8.4969144436866788</v>
      </c>
      <c r="M188" s="488">
        <v>0.21522889952413743</v>
      </c>
      <c r="N188" s="489">
        <f t="shared" si="108"/>
        <v>0.20384412090307924</v>
      </c>
      <c r="O188" s="490">
        <v>0.20384412090307924</v>
      </c>
      <c r="P188" s="491">
        <v>0</v>
      </c>
      <c r="Q188" s="487">
        <v>1.288736481212204E-2</v>
      </c>
      <c r="R188" s="124" t="s">
        <v>487</v>
      </c>
      <c r="S188" s="124"/>
    </row>
    <row r="189" spans="1:33" s="123" customFormat="1" ht="15.75" thickBot="1" x14ac:dyDescent="0.3">
      <c r="A189" s="124" t="s">
        <v>1381</v>
      </c>
      <c r="B189" s="499" t="s">
        <v>488</v>
      </c>
      <c r="C189" s="500" t="s">
        <v>1382</v>
      </c>
      <c r="D189" s="501">
        <f t="shared" si="106"/>
        <v>100</v>
      </c>
      <c r="E189" s="502">
        <f t="shared" si="95"/>
        <v>29.057652788363512</v>
      </c>
      <c r="F189" s="503">
        <v>1.1255619839991</v>
      </c>
      <c r="G189" s="503">
        <v>4.4112539179023731</v>
      </c>
      <c r="H189" s="503">
        <v>23.520836886462039</v>
      </c>
      <c r="I189" s="501">
        <f t="shared" si="107"/>
        <v>70.510386826397152</v>
      </c>
      <c r="J189" s="503">
        <v>47.835189379332583</v>
      </c>
      <c r="K189" s="503">
        <v>14.178283003377896</v>
      </c>
      <c r="L189" s="503">
        <v>8.4969144436866788</v>
      </c>
      <c r="M189" s="504">
        <v>0.21522889952413743</v>
      </c>
      <c r="N189" s="505">
        <f t="shared" si="108"/>
        <v>0.20384412090307924</v>
      </c>
      <c r="O189" s="506">
        <v>0.20384412090307924</v>
      </c>
      <c r="P189" s="507">
        <v>0</v>
      </c>
      <c r="Q189" s="503">
        <v>1.288736481212204E-2</v>
      </c>
      <c r="R189" s="124" t="s">
        <v>489</v>
      </c>
      <c r="S189" s="124"/>
    </row>
    <row r="190" spans="1:33" ht="16.5" thickTop="1" thickBot="1" x14ac:dyDescent="0.3">
      <c r="B190" s="252" t="s">
        <v>490</v>
      </c>
      <c r="C190" s="139" t="s">
        <v>491</v>
      </c>
      <c r="D190" s="252">
        <f>D191+D193+D196+D198+D205+D204+D211+D215+D218+D234+D235</f>
        <v>392.48737950000003</v>
      </c>
      <c r="E190" s="253">
        <f t="shared" ref="E190:Q190" si="109">E191+E193+E196+E198+E205+E204+E211+E215+E218+E234+E235</f>
        <v>120.00018743732622</v>
      </c>
      <c r="F190" s="254">
        <f t="shared" si="109"/>
        <v>23.820712894881929</v>
      </c>
      <c r="G190" s="255">
        <f t="shared" si="109"/>
        <v>14.2676356666163</v>
      </c>
      <c r="H190" s="256">
        <f t="shared" si="109"/>
        <v>81.911838875827982</v>
      </c>
      <c r="I190" s="252">
        <f t="shared" si="109"/>
        <v>228.69565110601499</v>
      </c>
      <c r="J190" s="254">
        <f t="shared" si="109"/>
        <v>112.3369507192313</v>
      </c>
      <c r="K190" s="255">
        <f t="shared" si="109"/>
        <v>88.232435045887343</v>
      </c>
      <c r="L190" s="255">
        <f t="shared" si="109"/>
        <v>28.1262653408963</v>
      </c>
      <c r="M190" s="257">
        <f t="shared" si="109"/>
        <v>1.4306198497514304</v>
      </c>
      <c r="N190" s="252">
        <f t="shared" si="108"/>
        <v>20.140360581089311</v>
      </c>
      <c r="O190" s="508">
        <f>O191+O193+O196+O198+O205+O204+O211+O215+O218+O234+O235</f>
        <v>20.140360581089311</v>
      </c>
      <c r="P190" s="256">
        <f t="shared" si="109"/>
        <v>0</v>
      </c>
      <c r="Q190" s="252">
        <f t="shared" si="109"/>
        <v>22.220560525818094</v>
      </c>
      <c r="R190" s="123"/>
      <c r="T190" s="123"/>
      <c r="U190" s="123"/>
      <c r="V190" s="123"/>
      <c r="W190" s="123"/>
      <c r="X190" s="123"/>
      <c r="Y190" s="123"/>
      <c r="Z190" s="123"/>
      <c r="AA190" s="123"/>
      <c r="AB190" s="123"/>
      <c r="AC190" s="123"/>
      <c r="AD190" s="123"/>
      <c r="AE190" s="123"/>
      <c r="AF190" s="123"/>
      <c r="AG190" s="123"/>
    </row>
    <row r="191" spans="1:33" ht="15.75" thickTop="1" x14ac:dyDescent="0.25">
      <c r="B191" s="509" t="s">
        <v>492</v>
      </c>
      <c r="C191" s="510" t="s">
        <v>290</v>
      </c>
      <c r="D191" s="511">
        <f>D192</f>
        <v>9.9679199999999977</v>
      </c>
      <c r="E191" s="512">
        <f t="shared" ref="E191:Q191" si="110">E192</f>
        <v>3.0476196964194942</v>
      </c>
      <c r="F191" s="513">
        <f t="shared" si="110"/>
        <v>0.60496967006082147</v>
      </c>
      <c r="G191" s="514">
        <f t="shared" si="110"/>
        <v>0.36235216300497103</v>
      </c>
      <c r="H191" s="515">
        <f t="shared" si="110"/>
        <v>2.0802978633537017</v>
      </c>
      <c r="I191" s="516">
        <f t="shared" si="110"/>
        <v>5.8081356844562393</v>
      </c>
      <c r="J191" s="513">
        <f t="shared" si="110"/>
        <v>2.8529980740775382</v>
      </c>
      <c r="K191" s="514">
        <f t="shared" si="110"/>
        <v>2.2408207241287901</v>
      </c>
      <c r="L191" s="514">
        <f t="shared" si="110"/>
        <v>0.71431688624991063</v>
      </c>
      <c r="M191" s="517">
        <f t="shared" si="110"/>
        <v>3.6333153516683397E-2</v>
      </c>
      <c r="N191" s="516">
        <f t="shared" si="108"/>
        <v>0.51150053104688853</v>
      </c>
      <c r="O191" s="518">
        <f>O192</f>
        <v>0.51150053104688853</v>
      </c>
      <c r="P191" s="515">
        <f t="shared" si="110"/>
        <v>0</v>
      </c>
      <c r="Q191" s="516">
        <f t="shared" si="110"/>
        <v>0.56433093456069361</v>
      </c>
      <c r="R191" s="123"/>
      <c r="T191" s="123"/>
      <c r="U191" s="123"/>
      <c r="V191" s="123"/>
      <c r="W191" s="123"/>
      <c r="X191" s="123"/>
      <c r="Y191" s="123"/>
      <c r="Z191" s="123"/>
      <c r="AA191" s="123"/>
      <c r="AB191" s="123"/>
      <c r="AC191" s="123"/>
      <c r="AD191" s="123"/>
      <c r="AE191" s="123"/>
      <c r="AF191" s="123"/>
      <c r="AG191" s="123"/>
    </row>
    <row r="192" spans="1:33" s="123" customFormat="1" ht="15.75" thickBot="1" x14ac:dyDescent="0.3">
      <c r="A192" s="519"/>
      <c r="B192" s="520" t="s">
        <v>493</v>
      </c>
      <c r="C192" s="186" t="s">
        <v>293</v>
      </c>
      <c r="D192" s="521">
        <v>9.9679199999999977</v>
      </c>
      <c r="E192" s="522">
        <f>SUM(F192:H192)</f>
        <v>3.0476196964194942</v>
      </c>
      <c r="F192" s="523">
        <f>IFERROR($D192*F$242/100, 0)</f>
        <v>0.60496967006082147</v>
      </c>
      <c r="G192" s="524">
        <f>IFERROR($D192*G$242/100, 0)</f>
        <v>0.36235216300497103</v>
      </c>
      <c r="H192" s="525">
        <f>IFERROR($D192*H$242/100, 0)</f>
        <v>2.0802978633537017</v>
      </c>
      <c r="I192" s="526">
        <f t="shared" ref="I192:I240" si="111">SUM(J192:L192)</f>
        <v>5.8081356844562393</v>
      </c>
      <c r="J192" s="523">
        <f t="shared" ref="J192:Q192" si="112">IFERROR($D192*J$242/100, 0)</f>
        <v>2.8529980740775382</v>
      </c>
      <c r="K192" s="524">
        <f t="shared" si="112"/>
        <v>2.2408207241287901</v>
      </c>
      <c r="L192" s="524">
        <f t="shared" si="112"/>
        <v>0.71431688624991063</v>
      </c>
      <c r="M192" s="527">
        <f t="shared" si="112"/>
        <v>3.6333153516683397E-2</v>
      </c>
      <c r="N192" s="526">
        <f t="shared" si="108"/>
        <v>0.51150053104688853</v>
      </c>
      <c r="O192" s="528">
        <f>IFERROR($D192*O$242/100, 0)</f>
        <v>0.51150053104688853</v>
      </c>
      <c r="P192" s="525">
        <f t="shared" si="112"/>
        <v>0</v>
      </c>
      <c r="Q192" s="526">
        <f t="shared" si="112"/>
        <v>0.56433093456069361</v>
      </c>
      <c r="S192" s="124"/>
    </row>
    <row r="193" spans="1:33" x14ac:dyDescent="0.25">
      <c r="A193" s="529"/>
      <c r="B193" s="402" t="s">
        <v>149</v>
      </c>
      <c r="C193" s="530" t="s">
        <v>300</v>
      </c>
      <c r="D193" s="531">
        <f>SUM(D194:D195)</f>
        <v>0.65551000000000004</v>
      </c>
      <c r="E193" s="532">
        <f>SUM(E194:E195)</f>
        <v>0.20041745792501778</v>
      </c>
      <c r="F193" s="533">
        <f t="shared" ref="F193:Q193" si="113">SUM(F194:F195)</f>
        <v>3.9783993894570706E-2</v>
      </c>
      <c r="G193" s="534">
        <f t="shared" si="113"/>
        <v>2.382899003717813E-2</v>
      </c>
      <c r="H193" s="535">
        <f t="shared" si="113"/>
        <v>0.13680447399326895</v>
      </c>
      <c r="I193" s="536">
        <f t="shared" si="111"/>
        <v>0.38195441200550462</v>
      </c>
      <c r="J193" s="533">
        <f t="shared" si="113"/>
        <v>0.18761875772865025</v>
      </c>
      <c r="K193" s="534">
        <f t="shared" si="113"/>
        <v>0.14736077264601477</v>
      </c>
      <c r="L193" s="534">
        <f t="shared" si="113"/>
        <v>4.6974881630839641E-2</v>
      </c>
      <c r="M193" s="537">
        <f t="shared" si="113"/>
        <v>2.3893395474403022E-3</v>
      </c>
      <c r="N193" s="536">
        <f t="shared" si="108"/>
        <v>3.3637279703944853E-2</v>
      </c>
      <c r="O193" s="538">
        <f>SUM(O194:O195)</f>
        <v>3.3637279703944853E-2</v>
      </c>
      <c r="P193" s="535">
        <f t="shared" si="113"/>
        <v>0</v>
      </c>
      <c r="Q193" s="536">
        <f t="shared" si="113"/>
        <v>3.7111510818092483E-2</v>
      </c>
      <c r="R193" s="123"/>
      <c r="T193" s="123"/>
      <c r="U193" s="123"/>
      <c r="V193" s="123"/>
      <c r="W193" s="123"/>
      <c r="X193" s="123"/>
      <c r="Y193" s="123"/>
      <c r="Z193" s="123"/>
      <c r="AA193" s="123"/>
      <c r="AB193" s="123"/>
      <c r="AC193" s="123"/>
      <c r="AD193" s="123"/>
      <c r="AE193" s="123"/>
      <c r="AF193" s="123"/>
      <c r="AG193" s="123"/>
    </row>
    <row r="194" spans="1:33" ht="25.5" x14ac:dyDescent="0.25">
      <c r="B194" s="294" t="s">
        <v>494</v>
      </c>
      <c r="C194" s="186" t="s">
        <v>302</v>
      </c>
      <c r="D194" s="401">
        <v>0.65551000000000004</v>
      </c>
      <c r="E194" s="230">
        <f>SUM(F194:H194)</f>
        <v>0.20041745792501778</v>
      </c>
      <c r="F194" s="231">
        <f t="shared" ref="F194:H195" si="114">IFERROR($D194*F$242/100, 0)</f>
        <v>3.9783993894570706E-2</v>
      </c>
      <c r="G194" s="232">
        <f t="shared" si="114"/>
        <v>2.382899003717813E-2</v>
      </c>
      <c r="H194" s="233">
        <f t="shared" si="114"/>
        <v>0.13680447399326895</v>
      </c>
      <c r="I194" s="229">
        <f t="shared" si="111"/>
        <v>0.38195441200550462</v>
      </c>
      <c r="J194" s="231">
        <f t="shared" ref="J194:M195" si="115">IFERROR($D194*J$242/100, 0)</f>
        <v>0.18761875772865025</v>
      </c>
      <c r="K194" s="232">
        <f t="shared" si="115"/>
        <v>0.14736077264601477</v>
      </c>
      <c r="L194" s="232">
        <f t="shared" si="115"/>
        <v>4.6974881630839641E-2</v>
      </c>
      <c r="M194" s="234">
        <f t="shared" si="115"/>
        <v>2.3893395474403022E-3</v>
      </c>
      <c r="N194" s="229">
        <f t="shared" si="108"/>
        <v>3.3637279703944853E-2</v>
      </c>
      <c r="O194" s="539">
        <f t="shared" ref="O194:Q195" si="116">IFERROR($D194*O$242/100, 0)</f>
        <v>3.3637279703944853E-2</v>
      </c>
      <c r="P194" s="233">
        <f t="shared" si="116"/>
        <v>0</v>
      </c>
      <c r="Q194" s="229">
        <f t="shared" si="116"/>
        <v>3.7111510818092483E-2</v>
      </c>
      <c r="R194" s="123"/>
      <c r="T194" s="123"/>
      <c r="U194" s="123"/>
      <c r="V194" s="123"/>
      <c r="W194" s="123"/>
      <c r="X194" s="123"/>
      <c r="Y194" s="123"/>
      <c r="Z194" s="123"/>
      <c r="AA194" s="123"/>
      <c r="AB194" s="123"/>
      <c r="AC194" s="123"/>
      <c r="AD194" s="123"/>
      <c r="AE194" s="123"/>
      <c r="AF194" s="123"/>
      <c r="AG194" s="123"/>
    </row>
    <row r="195" spans="1:33" ht="15.75" thickBot="1" x14ac:dyDescent="0.3">
      <c r="B195" s="540" t="s">
        <v>495</v>
      </c>
      <c r="C195" s="541" t="s">
        <v>304</v>
      </c>
      <c r="D195" s="410">
        <v>0</v>
      </c>
      <c r="E195" s="411">
        <f>SUM(F195:H195)</f>
        <v>0</v>
      </c>
      <c r="F195" s="412">
        <f t="shared" si="114"/>
        <v>0</v>
      </c>
      <c r="G195" s="413">
        <f t="shared" si="114"/>
        <v>0</v>
      </c>
      <c r="H195" s="414">
        <f t="shared" si="114"/>
        <v>0</v>
      </c>
      <c r="I195" s="415">
        <f t="shared" si="111"/>
        <v>0</v>
      </c>
      <c r="J195" s="412">
        <f t="shared" si="115"/>
        <v>0</v>
      </c>
      <c r="K195" s="413">
        <f t="shared" si="115"/>
        <v>0</v>
      </c>
      <c r="L195" s="413">
        <f t="shared" si="115"/>
        <v>0</v>
      </c>
      <c r="M195" s="416">
        <f t="shared" si="115"/>
        <v>0</v>
      </c>
      <c r="N195" s="415">
        <f t="shared" si="108"/>
        <v>0</v>
      </c>
      <c r="O195" s="542">
        <f t="shared" si="116"/>
        <v>0</v>
      </c>
      <c r="P195" s="414">
        <f t="shared" si="116"/>
        <v>0</v>
      </c>
      <c r="Q195" s="415">
        <f t="shared" si="116"/>
        <v>0</v>
      </c>
      <c r="R195" s="123"/>
      <c r="T195" s="123"/>
      <c r="U195" s="123"/>
      <c r="V195" s="123"/>
      <c r="W195" s="123"/>
      <c r="X195" s="123"/>
      <c r="Y195" s="123"/>
      <c r="Z195" s="123"/>
      <c r="AA195" s="123"/>
      <c r="AB195" s="123"/>
      <c r="AC195" s="123"/>
      <c r="AD195" s="123"/>
      <c r="AE195" s="123"/>
      <c r="AF195" s="123"/>
      <c r="AG195" s="123"/>
    </row>
    <row r="196" spans="1:33" x14ac:dyDescent="0.25">
      <c r="B196" s="543" t="s">
        <v>151</v>
      </c>
      <c r="C196" s="544" t="s">
        <v>306</v>
      </c>
      <c r="D196" s="545">
        <f>D197</f>
        <v>13.452960000000001</v>
      </c>
      <c r="E196" s="151">
        <f t="shared" ref="E196:E240" si="117">SUM(F196:H196)</f>
        <v>4.1131455580646321</v>
      </c>
      <c r="F196" s="152">
        <f t="shared" ref="F196:Q196" si="118">F197</f>
        <v>0.81648255328508168</v>
      </c>
      <c r="G196" s="153">
        <f t="shared" si="118"/>
        <v>0.48903975501602709</v>
      </c>
      <c r="H196" s="154">
        <f t="shared" si="118"/>
        <v>2.8076232497635236</v>
      </c>
      <c r="I196" s="150">
        <f t="shared" si="111"/>
        <v>7.8388086017506584</v>
      </c>
      <c r="J196" s="152">
        <f t="shared" si="118"/>
        <v>3.850479234448327</v>
      </c>
      <c r="K196" s="153">
        <f t="shared" si="118"/>
        <v>3.0242690118776694</v>
      </c>
      <c r="L196" s="153">
        <f t="shared" si="118"/>
        <v>0.9640603554246624</v>
      </c>
      <c r="M196" s="155">
        <f t="shared" si="118"/>
        <v>4.9036154075654821E-2</v>
      </c>
      <c r="N196" s="150">
        <f t="shared" si="108"/>
        <v>0.69033421056274036</v>
      </c>
      <c r="O196" s="546">
        <f>O197</f>
        <v>0.69033421056274036</v>
      </c>
      <c r="P196" s="154">
        <f t="shared" si="118"/>
        <v>0</v>
      </c>
      <c r="Q196" s="150">
        <f t="shared" si="118"/>
        <v>0.76163547554631572</v>
      </c>
      <c r="R196" s="123"/>
      <c r="T196" s="123"/>
      <c r="U196" s="123"/>
      <c r="V196" s="123"/>
      <c r="W196" s="123"/>
      <c r="X196" s="123"/>
      <c r="Y196" s="123"/>
      <c r="Z196" s="123"/>
      <c r="AA196" s="123"/>
      <c r="AB196" s="123"/>
      <c r="AC196" s="123"/>
      <c r="AD196" s="123"/>
      <c r="AE196" s="123"/>
      <c r="AF196" s="123"/>
      <c r="AG196" s="123"/>
    </row>
    <row r="197" spans="1:33" ht="15.75" thickBot="1" x14ac:dyDescent="0.3">
      <c r="B197" s="185" t="s">
        <v>496</v>
      </c>
      <c r="C197" s="186" t="s">
        <v>308</v>
      </c>
      <c r="D197" s="401">
        <v>13.452960000000001</v>
      </c>
      <c r="E197" s="230">
        <f t="shared" si="117"/>
        <v>4.1131455580646321</v>
      </c>
      <c r="F197" s="231">
        <f>IFERROR($D197*F$242/100, 0)</f>
        <v>0.81648255328508168</v>
      </c>
      <c r="G197" s="232">
        <f>IFERROR($D197*G$242/100, 0)</f>
        <v>0.48903975501602709</v>
      </c>
      <c r="H197" s="233">
        <f>IFERROR($D197*H$242/100, 0)</f>
        <v>2.8076232497635236</v>
      </c>
      <c r="I197" s="229">
        <f t="shared" si="111"/>
        <v>7.8388086017506584</v>
      </c>
      <c r="J197" s="231">
        <f t="shared" ref="J197:Q197" si="119">IFERROR($D197*J$242/100, 0)</f>
        <v>3.850479234448327</v>
      </c>
      <c r="K197" s="232">
        <f t="shared" si="119"/>
        <v>3.0242690118776694</v>
      </c>
      <c r="L197" s="232">
        <f t="shared" si="119"/>
        <v>0.9640603554246624</v>
      </c>
      <c r="M197" s="234">
        <f t="shared" si="119"/>
        <v>4.9036154075654821E-2</v>
      </c>
      <c r="N197" s="229">
        <f t="shared" si="108"/>
        <v>0.69033421056274036</v>
      </c>
      <c r="O197" s="539">
        <f>IFERROR($D197*O$242/100, 0)</f>
        <v>0.69033421056274036</v>
      </c>
      <c r="P197" s="233">
        <f t="shared" si="119"/>
        <v>0</v>
      </c>
      <c r="Q197" s="229">
        <f t="shared" si="119"/>
        <v>0.76163547554631572</v>
      </c>
      <c r="R197" s="123"/>
      <c r="T197" s="123"/>
      <c r="U197" s="123"/>
      <c r="V197" s="123"/>
      <c r="W197" s="123"/>
      <c r="X197" s="123"/>
      <c r="Y197" s="123"/>
      <c r="Z197" s="123"/>
      <c r="AA197" s="123"/>
      <c r="AB197" s="123"/>
      <c r="AC197" s="123"/>
      <c r="AD197" s="123"/>
      <c r="AE197" s="123"/>
      <c r="AF197" s="123"/>
      <c r="AG197" s="123"/>
    </row>
    <row r="198" spans="1:33" s="123" customFormat="1" x14ac:dyDescent="0.25">
      <c r="A198" s="529"/>
      <c r="B198" s="402" t="s">
        <v>153</v>
      </c>
      <c r="C198" s="530" t="s">
        <v>310</v>
      </c>
      <c r="D198" s="547">
        <f>SUM(D199:D203)</f>
        <v>8.1770399999999999</v>
      </c>
      <c r="E198" s="548">
        <f t="shared" si="117"/>
        <v>2.5000710441506415</v>
      </c>
      <c r="F198" s="549">
        <f>SUM(F199:F203)</f>
        <v>0.49627817948720904</v>
      </c>
      <c r="G198" s="550">
        <f t="shared" ref="G198:Q198" si="120">SUM(G199:G203)</f>
        <v>0.29725039235649653</v>
      </c>
      <c r="H198" s="551">
        <f t="shared" si="120"/>
        <v>1.7065424723069362</v>
      </c>
      <c r="I198" s="552">
        <f t="shared" si="111"/>
        <v>4.7646206848796995</v>
      </c>
      <c r="J198" s="549">
        <f t="shared" si="120"/>
        <v>2.3404159916667666</v>
      </c>
      <c r="K198" s="550">
        <f t="shared" si="120"/>
        <v>1.8382250955094028</v>
      </c>
      <c r="L198" s="550">
        <f t="shared" si="120"/>
        <v>0.58597959770353003</v>
      </c>
      <c r="M198" s="553">
        <f t="shared" si="120"/>
        <v>2.9805380624248673E-2</v>
      </c>
      <c r="N198" s="552">
        <f t="shared" si="108"/>
        <v>0.41960211382030055</v>
      </c>
      <c r="O198" s="554">
        <f>SUM(O199:O203)</f>
        <v>0.41960211382030055</v>
      </c>
      <c r="P198" s="551">
        <f t="shared" si="120"/>
        <v>0</v>
      </c>
      <c r="Q198" s="552">
        <f t="shared" si="120"/>
        <v>0.46294077652511012</v>
      </c>
      <c r="S198" s="124"/>
    </row>
    <row r="199" spans="1:33" s="123" customFormat="1" x14ac:dyDescent="0.25">
      <c r="A199" s="124"/>
      <c r="B199" s="185" t="s">
        <v>497</v>
      </c>
      <c r="C199" s="186" t="s">
        <v>263</v>
      </c>
      <c r="D199" s="405">
        <v>8.1770399999999999</v>
      </c>
      <c r="E199" s="287">
        <f t="shared" si="117"/>
        <v>2.5000710441506415</v>
      </c>
      <c r="F199" s="307">
        <f t="shared" ref="F199:H203" si="121">IFERROR($D199*F$242/100, 0)</f>
        <v>0.49627817948720904</v>
      </c>
      <c r="G199" s="305">
        <f t="shared" si="121"/>
        <v>0.29725039235649653</v>
      </c>
      <c r="H199" s="306">
        <f t="shared" si="121"/>
        <v>1.7065424723069362</v>
      </c>
      <c r="I199" s="286">
        <f t="shared" si="111"/>
        <v>4.7646206848796995</v>
      </c>
      <c r="J199" s="307">
        <f t="shared" ref="J199:M203" si="122">IFERROR($D199*J$242/100, 0)</f>
        <v>2.3404159916667666</v>
      </c>
      <c r="K199" s="305">
        <f t="shared" si="122"/>
        <v>1.8382250955094028</v>
      </c>
      <c r="L199" s="305">
        <f t="shared" si="122"/>
        <v>0.58597959770353003</v>
      </c>
      <c r="M199" s="308">
        <f t="shared" si="122"/>
        <v>2.9805380624248673E-2</v>
      </c>
      <c r="N199" s="286">
        <f t="shared" si="108"/>
        <v>0.41960211382030055</v>
      </c>
      <c r="O199" s="555">
        <f t="shared" ref="O199:Q203" si="123">IFERROR($D199*O$242/100, 0)</f>
        <v>0.41960211382030055</v>
      </c>
      <c r="P199" s="306">
        <f t="shared" si="123"/>
        <v>0</v>
      </c>
      <c r="Q199" s="286">
        <f t="shared" si="123"/>
        <v>0.46294077652511012</v>
      </c>
      <c r="S199" s="124"/>
    </row>
    <row r="200" spans="1:33" s="123" customFormat="1" x14ac:dyDescent="0.25">
      <c r="A200" s="124"/>
      <c r="B200" s="185" t="s">
        <v>498</v>
      </c>
      <c r="C200" s="186" t="s">
        <v>267</v>
      </c>
      <c r="D200" s="405">
        <v>0</v>
      </c>
      <c r="E200" s="287">
        <f t="shared" si="117"/>
        <v>0</v>
      </c>
      <c r="F200" s="307">
        <f t="shared" si="121"/>
        <v>0</v>
      </c>
      <c r="G200" s="305">
        <f t="shared" si="121"/>
        <v>0</v>
      </c>
      <c r="H200" s="306">
        <f t="shared" si="121"/>
        <v>0</v>
      </c>
      <c r="I200" s="286">
        <f t="shared" si="111"/>
        <v>0</v>
      </c>
      <c r="J200" s="307">
        <f t="shared" si="122"/>
        <v>0</v>
      </c>
      <c r="K200" s="305">
        <f t="shared" si="122"/>
        <v>0</v>
      </c>
      <c r="L200" s="305">
        <f t="shared" si="122"/>
        <v>0</v>
      </c>
      <c r="M200" s="308">
        <f t="shared" si="122"/>
        <v>0</v>
      </c>
      <c r="N200" s="286">
        <f t="shared" si="108"/>
        <v>0</v>
      </c>
      <c r="O200" s="555">
        <f t="shared" si="123"/>
        <v>0</v>
      </c>
      <c r="P200" s="306">
        <f t="shared" si="123"/>
        <v>0</v>
      </c>
      <c r="Q200" s="286">
        <f t="shared" si="123"/>
        <v>0</v>
      </c>
      <c r="S200" s="124"/>
    </row>
    <row r="201" spans="1:33" s="123" customFormat="1" x14ac:dyDescent="0.25">
      <c r="A201" s="124"/>
      <c r="B201" s="185" t="s">
        <v>499</v>
      </c>
      <c r="C201" s="295" t="s">
        <v>314</v>
      </c>
      <c r="D201" s="405">
        <v>0</v>
      </c>
      <c r="E201" s="287">
        <f t="shared" si="117"/>
        <v>0</v>
      </c>
      <c r="F201" s="307">
        <f t="shared" si="121"/>
        <v>0</v>
      </c>
      <c r="G201" s="305">
        <f t="shared" si="121"/>
        <v>0</v>
      </c>
      <c r="H201" s="306">
        <f t="shared" si="121"/>
        <v>0</v>
      </c>
      <c r="I201" s="286">
        <f t="shared" si="111"/>
        <v>0</v>
      </c>
      <c r="J201" s="307">
        <f t="shared" si="122"/>
        <v>0</v>
      </c>
      <c r="K201" s="305">
        <f t="shared" si="122"/>
        <v>0</v>
      </c>
      <c r="L201" s="305">
        <f t="shared" si="122"/>
        <v>0</v>
      </c>
      <c r="M201" s="308">
        <f t="shared" si="122"/>
        <v>0</v>
      </c>
      <c r="N201" s="286">
        <f t="shared" si="108"/>
        <v>0</v>
      </c>
      <c r="O201" s="555">
        <f t="shared" si="123"/>
        <v>0</v>
      </c>
      <c r="P201" s="306">
        <f t="shared" si="123"/>
        <v>0</v>
      </c>
      <c r="Q201" s="286">
        <f t="shared" si="123"/>
        <v>0</v>
      </c>
      <c r="S201" s="124"/>
    </row>
    <row r="202" spans="1:33" s="123" customFormat="1" x14ac:dyDescent="0.25">
      <c r="A202" s="124"/>
      <c r="B202" s="185" t="s">
        <v>500</v>
      </c>
      <c r="C202" s="556" t="s">
        <v>265</v>
      </c>
      <c r="D202" s="405">
        <v>0</v>
      </c>
      <c r="E202" s="287">
        <f t="shared" si="117"/>
        <v>0</v>
      </c>
      <c r="F202" s="307">
        <f t="shared" si="121"/>
        <v>0</v>
      </c>
      <c r="G202" s="305">
        <f t="shared" si="121"/>
        <v>0</v>
      </c>
      <c r="H202" s="306">
        <f t="shared" si="121"/>
        <v>0</v>
      </c>
      <c r="I202" s="286">
        <f t="shared" si="111"/>
        <v>0</v>
      </c>
      <c r="J202" s="307">
        <f t="shared" si="122"/>
        <v>0</v>
      </c>
      <c r="K202" s="305">
        <f t="shared" si="122"/>
        <v>0</v>
      </c>
      <c r="L202" s="305">
        <f t="shared" si="122"/>
        <v>0</v>
      </c>
      <c r="M202" s="308">
        <f t="shared" si="122"/>
        <v>0</v>
      </c>
      <c r="N202" s="286">
        <f t="shared" si="108"/>
        <v>0</v>
      </c>
      <c r="O202" s="555">
        <f t="shared" si="123"/>
        <v>0</v>
      </c>
      <c r="P202" s="306">
        <f t="shared" si="123"/>
        <v>0</v>
      </c>
      <c r="Q202" s="286">
        <f t="shared" si="123"/>
        <v>0</v>
      </c>
      <c r="S202" s="124"/>
    </row>
    <row r="203" spans="1:33" s="123" customFormat="1" ht="27" thickBot="1" x14ac:dyDescent="0.3">
      <c r="A203" s="124"/>
      <c r="B203" s="185" t="s">
        <v>501</v>
      </c>
      <c r="C203" s="556" t="s">
        <v>317</v>
      </c>
      <c r="D203" s="405">
        <v>0</v>
      </c>
      <c r="E203" s="287">
        <f t="shared" si="117"/>
        <v>0</v>
      </c>
      <c r="F203" s="307">
        <f t="shared" si="121"/>
        <v>0</v>
      </c>
      <c r="G203" s="305">
        <f t="shared" si="121"/>
        <v>0</v>
      </c>
      <c r="H203" s="306">
        <f t="shared" si="121"/>
        <v>0</v>
      </c>
      <c r="I203" s="286">
        <f t="shared" si="111"/>
        <v>0</v>
      </c>
      <c r="J203" s="307">
        <f t="shared" si="122"/>
        <v>0</v>
      </c>
      <c r="K203" s="305">
        <f t="shared" si="122"/>
        <v>0</v>
      </c>
      <c r="L203" s="305">
        <f t="shared" si="122"/>
        <v>0</v>
      </c>
      <c r="M203" s="308">
        <f t="shared" si="122"/>
        <v>0</v>
      </c>
      <c r="N203" s="286">
        <f t="shared" si="108"/>
        <v>0</v>
      </c>
      <c r="O203" s="555">
        <f t="shared" si="123"/>
        <v>0</v>
      </c>
      <c r="P203" s="306">
        <f t="shared" si="123"/>
        <v>0</v>
      </c>
      <c r="Q203" s="286">
        <f t="shared" si="123"/>
        <v>0</v>
      </c>
      <c r="S203" s="124"/>
    </row>
    <row r="204" spans="1:33" s="123" customFormat="1" ht="15.75" thickBot="1" x14ac:dyDescent="0.3">
      <c r="A204" s="529"/>
      <c r="B204" s="402" t="s">
        <v>155</v>
      </c>
      <c r="C204" s="296" t="s">
        <v>319</v>
      </c>
      <c r="D204" s="557">
        <v>3.7762094999999993</v>
      </c>
      <c r="E204" s="548">
        <f t="shared" si="117"/>
        <v>1.1545488376718924</v>
      </c>
      <c r="F204" s="549">
        <f>IFERROR($D204*F$243/100, 0)</f>
        <v>0.22918444522985135</v>
      </c>
      <c r="G204" s="550">
        <f>IFERROR($D204*G$243/100, 0)</f>
        <v>0.13727213704412958</v>
      </c>
      <c r="H204" s="551">
        <f>IFERROR($D204*H$243/100, 0)</f>
        <v>0.78809225539791161</v>
      </c>
      <c r="I204" s="552">
        <f t="shared" si="111"/>
        <v>2.200332381172065</v>
      </c>
      <c r="J204" s="549">
        <f t="shared" ref="J204:Q204" si="124">IFERROR($D204*J$243/100, 0)</f>
        <v>1.0808191107887404</v>
      </c>
      <c r="K204" s="550">
        <f t="shared" si="124"/>
        <v>0.84890413509057228</v>
      </c>
      <c r="L204" s="550">
        <f t="shared" si="124"/>
        <v>0.27060913529275238</v>
      </c>
      <c r="M204" s="553">
        <f t="shared" si="124"/>
        <v>1.3764315872785725E-2</v>
      </c>
      <c r="N204" s="552">
        <f t="shared" si="108"/>
        <v>0.19377494648776331</v>
      </c>
      <c r="O204" s="554">
        <f>IFERROR($D204*O$243/100, 0)</f>
        <v>0.19377494648776331</v>
      </c>
      <c r="P204" s="551">
        <f t="shared" si="124"/>
        <v>0</v>
      </c>
      <c r="Q204" s="552">
        <f t="shared" si="124"/>
        <v>0.21378901879549297</v>
      </c>
      <c r="S204" s="124"/>
    </row>
    <row r="205" spans="1:33" s="123" customFormat="1" x14ac:dyDescent="0.25">
      <c r="A205" s="529"/>
      <c r="B205" s="402" t="s">
        <v>157</v>
      </c>
      <c r="C205" s="530" t="s">
        <v>321</v>
      </c>
      <c r="D205" s="547">
        <f>SUM(D206:D210)</f>
        <v>265.16900000000004</v>
      </c>
      <c r="E205" s="548">
        <f t="shared" si="117"/>
        <v>81.073510549829933</v>
      </c>
      <c r="F205" s="549">
        <f>SUM(F206:F210)</f>
        <v>16.093548347133403</v>
      </c>
      <c r="G205" s="550">
        <f t="shared" ref="G205:Q205" si="125">SUM(G206:G210)</f>
        <v>9.6393791996590235</v>
      </c>
      <c r="H205" s="551">
        <f t="shared" si="125"/>
        <v>55.340583003037516</v>
      </c>
      <c r="I205" s="552">
        <f t="shared" si="111"/>
        <v>154.50941934842743</v>
      </c>
      <c r="J205" s="549">
        <f t="shared" si="125"/>
        <v>75.896139445848974</v>
      </c>
      <c r="K205" s="550">
        <f t="shared" si="125"/>
        <v>59.610850668595582</v>
      </c>
      <c r="L205" s="550">
        <f t="shared" si="125"/>
        <v>19.002429233982877</v>
      </c>
      <c r="M205" s="553">
        <f t="shared" si="125"/>
        <v>0.96654326929443868</v>
      </c>
      <c r="N205" s="552">
        <f t="shared" si="108"/>
        <v>13.607059879811679</v>
      </c>
      <c r="O205" s="554">
        <f>SUM(O206:O210)</f>
        <v>13.607059879811679</v>
      </c>
      <c r="P205" s="551">
        <f t="shared" si="125"/>
        <v>0</v>
      </c>
      <c r="Q205" s="552">
        <f t="shared" si="125"/>
        <v>15.012466952636519</v>
      </c>
      <c r="S205" s="124"/>
    </row>
    <row r="206" spans="1:33" s="123" customFormat="1" x14ac:dyDescent="0.25">
      <c r="A206" s="124"/>
      <c r="B206" s="294" t="s">
        <v>502</v>
      </c>
      <c r="C206" s="285" t="s">
        <v>323</v>
      </c>
      <c r="D206" s="405">
        <v>258.96037000000001</v>
      </c>
      <c r="E206" s="287">
        <f t="shared" si="117"/>
        <v>79.175266675904311</v>
      </c>
      <c r="F206" s="307">
        <f t="shared" ref="F206:H210" si="126">IFERROR($D206*F$242/100, 0)</f>
        <v>15.716736249661745</v>
      </c>
      <c r="G206" s="305">
        <f t="shared" si="126"/>
        <v>9.4136841188600666</v>
      </c>
      <c r="H206" s="306">
        <f t="shared" si="126"/>
        <v>54.044846307382493</v>
      </c>
      <c r="I206" s="286">
        <f t="shared" si="111"/>
        <v>150.89175734325627</v>
      </c>
      <c r="J206" s="307">
        <f t="shared" ref="J206:M210" si="127">IFERROR($D206*J$242/100, 0)</f>
        <v>74.119117817198259</v>
      </c>
      <c r="K206" s="305">
        <f t="shared" si="127"/>
        <v>58.2151305211177</v>
      </c>
      <c r="L206" s="305">
        <f t="shared" si="127"/>
        <v>18.557509004940332</v>
      </c>
      <c r="M206" s="308">
        <f t="shared" si="127"/>
        <v>0.94391275992856438</v>
      </c>
      <c r="N206" s="286">
        <f t="shared" si="108"/>
        <v>13.288466076683878</v>
      </c>
      <c r="O206" s="555">
        <f t="shared" ref="O206:Q210" si="128">IFERROR($D206*O$242/100, 0)</f>
        <v>13.288466076683878</v>
      </c>
      <c r="P206" s="306">
        <f t="shared" si="128"/>
        <v>0</v>
      </c>
      <c r="Q206" s="286">
        <f t="shared" si="128"/>
        <v>14.660967144226985</v>
      </c>
      <c r="S206" s="124"/>
    </row>
    <row r="207" spans="1:33" s="123" customFormat="1" x14ac:dyDescent="0.25">
      <c r="A207" s="124"/>
      <c r="B207" s="294" t="s">
        <v>503</v>
      </c>
      <c r="C207" s="285" t="s">
        <v>325</v>
      </c>
      <c r="D207" s="405">
        <v>4.5604199999999997</v>
      </c>
      <c r="E207" s="287">
        <f t="shared" si="117"/>
        <v>1.3943155458656762</v>
      </c>
      <c r="F207" s="307">
        <f t="shared" si="126"/>
        <v>0.27677948686774895</v>
      </c>
      <c r="G207" s="305">
        <f t="shared" si="126"/>
        <v>0.16577962616184019</v>
      </c>
      <c r="H207" s="306">
        <f t="shared" si="126"/>
        <v>0.95175643283608702</v>
      </c>
      <c r="I207" s="286">
        <f t="shared" si="111"/>
        <v>2.6572783627986505</v>
      </c>
      <c r="J207" s="307">
        <f t="shared" si="127"/>
        <v>1.3052742675487652</v>
      </c>
      <c r="K207" s="305">
        <f t="shared" si="127"/>
        <v>1.0251971972820226</v>
      </c>
      <c r="L207" s="305">
        <f t="shared" si="127"/>
        <v>0.32680689796786266</v>
      </c>
      <c r="M207" s="308">
        <f t="shared" si="127"/>
        <v>1.6622769841707529E-2</v>
      </c>
      <c r="N207" s="286">
        <f t="shared" si="108"/>
        <v>0.23401644995112839</v>
      </c>
      <c r="O207" s="555">
        <f t="shared" si="128"/>
        <v>0.23401644995112839</v>
      </c>
      <c r="P207" s="306">
        <f t="shared" si="128"/>
        <v>0</v>
      </c>
      <c r="Q207" s="286">
        <f t="shared" si="128"/>
        <v>0.25818687154283732</v>
      </c>
      <c r="S207" s="124"/>
    </row>
    <row r="208" spans="1:33" s="123" customFormat="1" x14ac:dyDescent="0.25">
      <c r="A208" s="124"/>
      <c r="B208" s="294" t="s">
        <v>504</v>
      </c>
      <c r="C208" s="285" t="s">
        <v>327</v>
      </c>
      <c r="D208" s="405">
        <v>0</v>
      </c>
      <c r="E208" s="287">
        <f t="shared" si="117"/>
        <v>0</v>
      </c>
      <c r="F208" s="307">
        <f t="shared" si="126"/>
        <v>0</v>
      </c>
      <c r="G208" s="305">
        <f t="shared" si="126"/>
        <v>0</v>
      </c>
      <c r="H208" s="306">
        <f t="shared" si="126"/>
        <v>0</v>
      </c>
      <c r="I208" s="286">
        <f t="shared" si="111"/>
        <v>0</v>
      </c>
      <c r="J208" s="307">
        <f t="shared" si="127"/>
        <v>0</v>
      </c>
      <c r="K208" s="305">
        <f t="shared" si="127"/>
        <v>0</v>
      </c>
      <c r="L208" s="305">
        <f t="shared" si="127"/>
        <v>0</v>
      </c>
      <c r="M208" s="308">
        <f t="shared" si="127"/>
        <v>0</v>
      </c>
      <c r="N208" s="286">
        <f t="shared" si="108"/>
        <v>0</v>
      </c>
      <c r="O208" s="555">
        <f t="shared" si="128"/>
        <v>0</v>
      </c>
      <c r="P208" s="306">
        <f t="shared" si="128"/>
        <v>0</v>
      </c>
      <c r="Q208" s="286">
        <f t="shared" si="128"/>
        <v>0</v>
      </c>
      <c r="S208" s="124"/>
    </row>
    <row r="209" spans="1:33" s="123" customFormat="1" x14ac:dyDescent="0.25">
      <c r="A209" s="124"/>
      <c r="B209" s="294" t="s">
        <v>505</v>
      </c>
      <c r="C209" s="285" t="s">
        <v>329</v>
      </c>
      <c r="D209" s="405">
        <v>0.58884999999999987</v>
      </c>
      <c r="E209" s="287">
        <f t="shared" ref="E209:E210" si="129">SUM(F209:H209)</f>
        <v>0.18003664337561087</v>
      </c>
      <c r="F209" s="307">
        <f t="shared" si="126"/>
        <v>3.573828744766358E-2</v>
      </c>
      <c r="G209" s="305">
        <f t="shared" si="126"/>
        <v>2.1405776850684718E-2</v>
      </c>
      <c r="H209" s="306">
        <f t="shared" si="126"/>
        <v>0.12289257907726257</v>
      </c>
      <c r="I209" s="286">
        <f t="shared" ref="I209:I210" si="130">SUM(J209:L209)</f>
        <v>0.34311277556321235</v>
      </c>
      <c r="J209" s="307">
        <f t="shared" si="127"/>
        <v>0.1685394661996242</v>
      </c>
      <c r="K209" s="305">
        <f t="shared" si="127"/>
        <v>0.13237538858691061</v>
      </c>
      <c r="L209" s="305">
        <f t="shared" si="127"/>
        <v>4.2197920776677576E-2</v>
      </c>
      <c r="M209" s="308">
        <f t="shared" si="127"/>
        <v>2.1463632782264524E-3</v>
      </c>
      <c r="N209" s="286">
        <f t="shared" si="108"/>
        <v>3.0216643763890595E-2</v>
      </c>
      <c r="O209" s="555">
        <f t="shared" si="128"/>
        <v>3.0216643763890595E-2</v>
      </c>
      <c r="P209" s="306">
        <f t="shared" si="128"/>
        <v>0</v>
      </c>
      <c r="Q209" s="286">
        <f t="shared" si="128"/>
        <v>3.3337574019059589E-2</v>
      </c>
      <c r="S209" s="124"/>
    </row>
    <row r="210" spans="1:33" s="123" customFormat="1" ht="15.75" thickBot="1" x14ac:dyDescent="0.3">
      <c r="A210" s="124"/>
      <c r="B210" s="294" t="s">
        <v>506</v>
      </c>
      <c r="C210" s="285" t="s">
        <v>331</v>
      </c>
      <c r="D210" s="405">
        <v>1.0593600000000001</v>
      </c>
      <c r="E210" s="287">
        <f t="shared" si="129"/>
        <v>0.32389168468436302</v>
      </c>
      <c r="F210" s="307">
        <f t="shared" si="126"/>
        <v>6.4294323156248445E-2</v>
      </c>
      <c r="G210" s="305">
        <f t="shared" si="126"/>
        <v>3.8509677786433501E-2</v>
      </c>
      <c r="H210" s="306">
        <f t="shared" si="126"/>
        <v>0.22108768374168111</v>
      </c>
      <c r="I210" s="286">
        <f t="shared" si="130"/>
        <v>0.61727086680928045</v>
      </c>
      <c r="J210" s="307">
        <f t="shared" si="127"/>
        <v>0.3032078949023248</v>
      </c>
      <c r="K210" s="305">
        <f t="shared" si="127"/>
        <v>0.23814756160894909</v>
      </c>
      <c r="L210" s="305">
        <f t="shared" si="127"/>
        <v>7.5915410298006566E-2</v>
      </c>
      <c r="M210" s="308">
        <f t="shared" si="127"/>
        <v>3.8613762459403494E-3</v>
      </c>
      <c r="N210" s="286">
        <f t="shared" si="108"/>
        <v>5.4360709412779394E-2</v>
      </c>
      <c r="O210" s="555">
        <f t="shared" si="128"/>
        <v>5.4360709412779394E-2</v>
      </c>
      <c r="P210" s="306">
        <f t="shared" si="128"/>
        <v>0</v>
      </c>
      <c r="Q210" s="286">
        <f t="shared" si="128"/>
        <v>5.9975362847636882E-2</v>
      </c>
      <c r="S210" s="124"/>
    </row>
    <row r="211" spans="1:33" s="123" customFormat="1" x14ac:dyDescent="0.25">
      <c r="A211" s="529"/>
      <c r="B211" s="402" t="s">
        <v>159</v>
      </c>
      <c r="C211" s="530" t="s">
        <v>333</v>
      </c>
      <c r="D211" s="547">
        <f>SUM(D212:D214)</f>
        <v>8.6816800000000001</v>
      </c>
      <c r="E211" s="548">
        <f t="shared" si="117"/>
        <v>2.6543610869681133</v>
      </c>
      <c r="F211" s="549">
        <f>SUM(F212:F214)</f>
        <v>0.52690562175194366</v>
      </c>
      <c r="G211" s="550">
        <f>SUM(G212:G214)</f>
        <v>0.31559498135187658</v>
      </c>
      <c r="H211" s="551">
        <f>SUM(H212:H214)</f>
        <v>1.8118604838642933</v>
      </c>
      <c r="I211" s="552">
        <f t="shared" si="111"/>
        <v>5.0586657405988467</v>
      </c>
      <c r="J211" s="549">
        <f t="shared" ref="J211:Q211" si="131">SUM(J212:J214)</f>
        <v>2.4848530405297682</v>
      </c>
      <c r="K211" s="550">
        <f t="shared" si="131"/>
        <v>1.9516698031539617</v>
      </c>
      <c r="L211" s="550">
        <f t="shared" si="131"/>
        <v>0.62214289691511626</v>
      </c>
      <c r="M211" s="553">
        <f t="shared" si="131"/>
        <v>3.1644797733400745E-2</v>
      </c>
      <c r="N211" s="552">
        <f t="shared" si="108"/>
        <v>0.4454975491756708</v>
      </c>
      <c r="O211" s="554">
        <f>SUM(O212:O214)</f>
        <v>0.4454975491756708</v>
      </c>
      <c r="P211" s="551">
        <f t="shared" si="131"/>
        <v>0</v>
      </c>
      <c r="Q211" s="552">
        <f t="shared" si="131"/>
        <v>0.4915108255239693</v>
      </c>
      <c r="S211" s="124"/>
    </row>
    <row r="212" spans="1:33" s="123" customFormat="1" x14ac:dyDescent="0.25">
      <c r="A212" s="124"/>
      <c r="B212" s="294" t="s">
        <v>507</v>
      </c>
      <c r="C212" s="285" t="s">
        <v>339</v>
      </c>
      <c r="D212" s="405">
        <v>0.71204000000000001</v>
      </c>
      <c r="E212" s="287">
        <f t="shared" si="117"/>
        <v>0.21770109798619341</v>
      </c>
      <c r="F212" s="307">
        <f t="shared" ref="F212:H214" si="132">IFERROR($D212*F$242/100, 0)</f>
        <v>4.321489376621275E-2</v>
      </c>
      <c r="G212" s="305">
        <f t="shared" si="132"/>
        <v>2.5883959155577053E-2</v>
      </c>
      <c r="H212" s="306">
        <f t="shared" si="132"/>
        <v>0.14860224506440362</v>
      </c>
      <c r="I212" s="286">
        <f t="shared" si="111"/>
        <v>0.41489347153269901</v>
      </c>
      <c r="J212" s="307">
        <f t="shared" ref="J212:Q214" si="133">IFERROR($D212*J$242/100, 0)</f>
        <v>0.20379866097101207</v>
      </c>
      <c r="K212" s="305">
        <f t="shared" si="133"/>
        <v>0.16006889987165468</v>
      </c>
      <c r="L212" s="305">
        <f t="shared" si="133"/>
        <v>5.1025910690032275E-2</v>
      </c>
      <c r="M212" s="308">
        <f t="shared" si="133"/>
        <v>2.5953918801534569E-3</v>
      </c>
      <c r="N212" s="286">
        <f t="shared" si="108"/>
        <v>3.6538098031146576E-2</v>
      </c>
      <c r="O212" s="555">
        <f>IFERROR($D212*O$242/100, 0)</f>
        <v>3.6538098031146576E-2</v>
      </c>
      <c r="P212" s="306">
        <f t="shared" si="133"/>
        <v>0</v>
      </c>
      <c r="Q212" s="286">
        <f t="shared" si="133"/>
        <v>4.0311940569807581E-2</v>
      </c>
      <c r="S212" s="124"/>
    </row>
    <row r="213" spans="1:33" s="123" customFormat="1" x14ac:dyDescent="0.25">
      <c r="A213" s="124"/>
      <c r="B213" s="315" t="s">
        <v>508</v>
      </c>
      <c r="C213" s="285" t="s">
        <v>341</v>
      </c>
      <c r="D213" s="558">
        <v>7.3686400000000001</v>
      </c>
      <c r="E213" s="287">
        <f t="shared" si="117"/>
        <v>2.252908570677187</v>
      </c>
      <c r="F213" s="307">
        <f t="shared" si="132"/>
        <v>0.44721503679774444</v>
      </c>
      <c r="G213" s="305">
        <f t="shared" si="132"/>
        <v>0.26786357057489929</v>
      </c>
      <c r="H213" s="306">
        <f t="shared" si="132"/>
        <v>1.5378299633045431</v>
      </c>
      <c r="I213" s="286">
        <f t="shared" si="111"/>
        <v>4.293579897301707</v>
      </c>
      <c r="J213" s="307">
        <f t="shared" si="133"/>
        <v>2.1090373647231031</v>
      </c>
      <c r="K213" s="305">
        <f t="shared" si="133"/>
        <v>1.6564941553146866</v>
      </c>
      <c r="L213" s="305">
        <f t="shared" si="133"/>
        <v>0.52804837726391696</v>
      </c>
      <c r="M213" s="308">
        <f t="shared" si="133"/>
        <v>2.6858755721271235E-2</v>
      </c>
      <c r="N213" s="286">
        <f t="shared" si="108"/>
        <v>0.37811933413323395</v>
      </c>
      <c r="O213" s="555">
        <f>IFERROR($D213*O$242/100, 0)</f>
        <v>0.37811933413323395</v>
      </c>
      <c r="P213" s="306">
        <f t="shared" si="133"/>
        <v>0</v>
      </c>
      <c r="Q213" s="286">
        <f t="shared" si="133"/>
        <v>0.41717344216660152</v>
      </c>
      <c r="S213" s="124"/>
    </row>
    <row r="214" spans="1:33" s="123" customFormat="1" ht="15.75" thickBot="1" x14ac:dyDescent="0.3">
      <c r="A214" s="124"/>
      <c r="B214" s="315" t="s">
        <v>509</v>
      </c>
      <c r="C214" s="295" t="s">
        <v>345</v>
      </c>
      <c r="D214" s="405">
        <v>0.60099999999999998</v>
      </c>
      <c r="E214" s="287">
        <f t="shared" si="117"/>
        <v>0.18375141830473324</v>
      </c>
      <c r="F214" s="307">
        <f t="shared" si="132"/>
        <v>3.6475691187986443E-2</v>
      </c>
      <c r="G214" s="305">
        <f t="shared" si="132"/>
        <v>2.1847451621400213E-2</v>
      </c>
      <c r="H214" s="306">
        <f t="shared" si="132"/>
        <v>0.12542827549534658</v>
      </c>
      <c r="I214" s="286">
        <f t="shared" si="111"/>
        <v>0.35019237176444029</v>
      </c>
      <c r="J214" s="307">
        <f t="shared" si="133"/>
        <v>0.17201701483565285</v>
      </c>
      <c r="K214" s="305">
        <f t="shared" si="133"/>
        <v>0.13510674796762043</v>
      </c>
      <c r="L214" s="305">
        <f t="shared" si="133"/>
        <v>4.3068608961167064E-2</v>
      </c>
      <c r="M214" s="308">
        <f t="shared" si="133"/>
        <v>2.1906501319760518E-3</v>
      </c>
      <c r="N214" s="286">
        <f t="shared" si="108"/>
        <v>3.0840117011290226E-2</v>
      </c>
      <c r="O214" s="555">
        <f>IFERROR($D214*O$242/100, 0)</f>
        <v>3.0840117011290226E-2</v>
      </c>
      <c r="P214" s="306">
        <f t="shared" si="133"/>
        <v>0</v>
      </c>
      <c r="Q214" s="286">
        <f t="shared" si="133"/>
        <v>3.4025442787560187E-2</v>
      </c>
      <c r="S214" s="124"/>
    </row>
    <row r="215" spans="1:33" x14ac:dyDescent="0.25">
      <c r="A215" s="529"/>
      <c r="B215" s="263" t="s">
        <v>161</v>
      </c>
      <c r="C215" s="225" t="s">
        <v>347</v>
      </c>
      <c r="D215" s="531">
        <f>SUM(D216:D217)</f>
        <v>1.12422</v>
      </c>
      <c r="E215" s="532">
        <f t="shared" si="117"/>
        <v>0.34372216220723328</v>
      </c>
      <c r="F215" s="533">
        <f>SUM(F216:F217)</f>
        <v>6.8230784604589215E-2</v>
      </c>
      <c r="G215" s="534">
        <f t="shared" ref="G215:Q215" si="134">SUM(G216:G217)</f>
        <v>4.0867457673561647E-2</v>
      </c>
      <c r="H215" s="535">
        <f t="shared" si="134"/>
        <v>0.23462391992908241</v>
      </c>
      <c r="I215" s="536">
        <f t="shared" si="111"/>
        <v>0.655063674184724</v>
      </c>
      <c r="J215" s="533">
        <f t="shared" si="134"/>
        <v>0.32177199404082801</v>
      </c>
      <c r="K215" s="534">
        <f t="shared" si="134"/>
        <v>0.25272829983387396</v>
      </c>
      <c r="L215" s="534">
        <f t="shared" si="134"/>
        <v>8.0563380310022026E-2</v>
      </c>
      <c r="M215" s="537">
        <f t="shared" si="134"/>
        <v>4.0977914997838878E-3</v>
      </c>
      <c r="N215" s="536">
        <f t="shared" si="108"/>
        <v>5.768897894581148E-2</v>
      </c>
      <c r="O215" s="538">
        <f>SUM(O216:O217)</f>
        <v>5.768897894581148E-2</v>
      </c>
      <c r="P215" s="535">
        <f t="shared" si="134"/>
        <v>0</v>
      </c>
      <c r="Q215" s="536">
        <f t="shared" si="134"/>
        <v>6.3647393162447455E-2</v>
      </c>
      <c r="R215" s="123"/>
      <c r="T215" s="123"/>
      <c r="U215" s="123"/>
      <c r="V215" s="123"/>
      <c r="W215" s="123"/>
      <c r="X215" s="123"/>
      <c r="Y215" s="123"/>
      <c r="Z215" s="123"/>
      <c r="AA215" s="123"/>
      <c r="AB215" s="123"/>
      <c r="AC215" s="123"/>
      <c r="AD215" s="123"/>
      <c r="AE215" s="123"/>
      <c r="AF215" s="123"/>
      <c r="AG215" s="123"/>
    </row>
    <row r="216" spans="1:33" x14ac:dyDescent="0.25">
      <c r="B216" s="284" t="s">
        <v>510</v>
      </c>
      <c r="C216" s="346" t="s">
        <v>349</v>
      </c>
      <c r="D216" s="401">
        <v>1.12422</v>
      </c>
      <c r="E216" s="230">
        <f t="shared" si="117"/>
        <v>0.34372216220723328</v>
      </c>
      <c r="F216" s="231">
        <f t="shared" ref="F216:H217" si="135">IFERROR($D216*F$242/100, 0)</f>
        <v>6.8230784604589215E-2</v>
      </c>
      <c r="G216" s="232">
        <f t="shared" si="135"/>
        <v>4.0867457673561647E-2</v>
      </c>
      <c r="H216" s="233">
        <f t="shared" si="135"/>
        <v>0.23462391992908241</v>
      </c>
      <c r="I216" s="229">
        <f t="shared" si="111"/>
        <v>0.655063674184724</v>
      </c>
      <c r="J216" s="231">
        <f t="shared" ref="J216:Q217" si="136">IFERROR($D216*J$242/100, 0)</f>
        <v>0.32177199404082801</v>
      </c>
      <c r="K216" s="232">
        <f t="shared" si="136"/>
        <v>0.25272829983387396</v>
      </c>
      <c r="L216" s="232">
        <f t="shared" si="136"/>
        <v>8.0563380310022026E-2</v>
      </c>
      <c r="M216" s="234">
        <f t="shared" si="136"/>
        <v>4.0977914997838878E-3</v>
      </c>
      <c r="N216" s="229">
        <f t="shared" si="108"/>
        <v>5.768897894581148E-2</v>
      </c>
      <c r="O216" s="539">
        <f>IFERROR($D216*O$242/100, 0)</f>
        <v>5.768897894581148E-2</v>
      </c>
      <c r="P216" s="233">
        <f t="shared" si="136"/>
        <v>0</v>
      </c>
      <c r="Q216" s="229">
        <f t="shared" si="136"/>
        <v>6.3647393162447455E-2</v>
      </c>
      <c r="R216" s="123"/>
      <c r="T216" s="123"/>
      <c r="U216" s="123"/>
      <c r="V216" s="123"/>
      <c r="W216" s="123"/>
      <c r="X216" s="123"/>
      <c r="Y216" s="123"/>
      <c r="Z216" s="123"/>
      <c r="AA216" s="123"/>
      <c r="AB216" s="123"/>
      <c r="AC216" s="123"/>
      <c r="AD216" s="123"/>
      <c r="AE216" s="123"/>
      <c r="AF216" s="123"/>
      <c r="AG216" s="123"/>
    </row>
    <row r="217" spans="1:33" ht="15.75" thickBot="1" x14ac:dyDescent="0.3">
      <c r="B217" s="331" t="s">
        <v>511</v>
      </c>
      <c r="C217" s="276" t="s">
        <v>512</v>
      </c>
      <c r="D217" s="401">
        <v>0</v>
      </c>
      <c r="E217" s="230">
        <f t="shared" si="117"/>
        <v>0</v>
      </c>
      <c r="F217" s="231">
        <f t="shared" si="135"/>
        <v>0</v>
      </c>
      <c r="G217" s="232">
        <f t="shared" si="135"/>
        <v>0</v>
      </c>
      <c r="H217" s="233">
        <f t="shared" si="135"/>
        <v>0</v>
      </c>
      <c r="I217" s="229">
        <f t="shared" si="111"/>
        <v>0</v>
      </c>
      <c r="J217" s="231">
        <f t="shared" si="136"/>
        <v>0</v>
      </c>
      <c r="K217" s="232">
        <f t="shared" si="136"/>
        <v>0</v>
      </c>
      <c r="L217" s="232">
        <f t="shared" si="136"/>
        <v>0</v>
      </c>
      <c r="M217" s="234">
        <f t="shared" si="136"/>
        <v>0</v>
      </c>
      <c r="N217" s="229">
        <f t="shared" si="108"/>
        <v>0</v>
      </c>
      <c r="O217" s="539">
        <f>IFERROR($D217*O$242/100, 0)</f>
        <v>0</v>
      </c>
      <c r="P217" s="233">
        <f t="shared" si="136"/>
        <v>0</v>
      </c>
      <c r="Q217" s="229">
        <f t="shared" si="136"/>
        <v>0</v>
      </c>
      <c r="R217" s="123"/>
      <c r="T217" s="123"/>
      <c r="U217" s="123"/>
      <c r="V217" s="123"/>
      <c r="W217" s="123"/>
      <c r="X217" s="123"/>
      <c r="Y217" s="123"/>
      <c r="Z217" s="123"/>
      <c r="AA217" s="123"/>
      <c r="AB217" s="123"/>
      <c r="AC217" s="123"/>
      <c r="AD217" s="123"/>
      <c r="AE217" s="123"/>
      <c r="AF217" s="123"/>
      <c r="AG217" s="123"/>
    </row>
    <row r="218" spans="1:33" x14ac:dyDescent="0.25">
      <c r="A218" s="529"/>
      <c r="B218" s="263" t="s">
        <v>163</v>
      </c>
      <c r="C218" s="225" t="s">
        <v>353</v>
      </c>
      <c r="D218" s="531">
        <f>SUM(D219:D233)</f>
        <v>66.549750000000003</v>
      </c>
      <c r="E218" s="532">
        <f t="shared" si="117"/>
        <v>20.347106406531481</v>
      </c>
      <c r="F218" s="533">
        <f>SUM(F219:F233)</f>
        <v>4.0390151907449265</v>
      </c>
      <c r="G218" s="534">
        <f t="shared" ref="G218:Q218" si="137">SUM(G219:G233)</f>
        <v>2.419205396907286</v>
      </c>
      <c r="H218" s="535">
        <f t="shared" si="137"/>
        <v>13.888885818879267</v>
      </c>
      <c r="I218" s="536">
        <f t="shared" si="111"/>
        <v>38.777395661947693</v>
      </c>
      <c r="J218" s="533">
        <f t="shared" si="137"/>
        <v>19.047735995106468</v>
      </c>
      <c r="K218" s="534">
        <f t="shared" si="137"/>
        <v>14.960599501760646</v>
      </c>
      <c r="L218" s="534">
        <f t="shared" si="137"/>
        <v>4.7690601650805791</v>
      </c>
      <c r="M218" s="537">
        <f t="shared" si="137"/>
        <v>0.24257440702241806</v>
      </c>
      <c r="N218" s="536">
        <f t="shared" si="108"/>
        <v>3.414978497624146</v>
      </c>
      <c r="O218" s="538">
        <f>SUM(O219:O233)</f>
        <v>3.414978497624146</v>
      </c>
      <c r="P218" s="535">
        <f t="shared" si="137"/>
        <v>0</v>
      </c>
      <c r="Q218" s="536">
        <f t="shared" si="137"/>
        <v>3.7676950268742657</v>
      </c>
      <c r="R218" s="123"/>
      <c r="T218" s="123"/>
      <c r="U218" s="123"/>
      <c r="V218" s="123"/>
      <c r="W218" s="123"/>
      <c r="X218" s="123"/>
      <c r="Y218" s="123"/>
      <c r="Z218" s="123"/>
      <c r="AA218" s="123"/>
      <c r="AB218" s="123"/>
      <c r="AC218" s="123"/>
      <c r="AD218" s="123"/>
      <c r="AE218" s="123"/>
      <c r="AF218" s="123"/>
      <c r="AG218" s="123"/>
    </row>
    <row r="219" spans="1:33" x14ac:dyDescent="0.25">
      <c r="B219" s="284" t="s">
        <v>513</v>
      </c>
      <c r="C219" s="346" t="s">
        <v>355</v>
      </c>
      <c r="D219" s="401">
        <v>13.252030000000001</v>
      </c>
      <c r="E219" s="230">
        <f t="shared" si="117"/>
        <v>4.0517126587635177</v>
      </c>
      <c r="F219" s="231">
        <f t="shared" ref="F219:H234" si="138">IFERROR($D219*F$242/100, 0)</f>
        <v>0.80428777686178365</v>
      </c>
      <c r="G219" s="232">
        <f t="shared" si="138"/>
        <v>0.48173558121521515</v>
      </c>
      <c r="H219" s="233">
        <f t="shared" si="138"/>
        <v>2.7656893006865189</v>
      </c>
      <c r="I219" s="229">
        <f t="shared" si="111"/>
        <v>7.7217301437496122</v>
      </c>
      <c r="J219" s="231">
        <f t="shared" ref="J219:Q234" si="139">IFERROR($D219*J$242/100, 0)</f>
        <v>3.792969452766251</v>
      </c>
      <c r="K219" s="232">
        <f t="shared" si="139"/>
        <v>2.9790992966212069</v>
      </c>
      <c r="L219" s="232">
        <f t="shared" si="139"/>
        <v>0.94966139436215447</v>
      </c>
      <c r="M219" s="234">
        <f t="shared" si="139"/>
        <v>4.8303762509901163E-2</v>
      </c>
      <c r="N219" s="229">
        <f t="shared" si="108"/>
        <v>0.68002355380553825</v>
      </c>
      <c r="O219" s="539">
        <f t="shared" ref="O219:O234" si="140">IFERROR($D219*O$242/100, 0)</f>
        <v>0.68002355380553825</v>
      </c>
      <c r="P219" s="233">
        <f t="shared" si="139"/>
        <v>0</v>
      </c>
      <c r="Q219" s="229">
        <f t="shared" si="139"/>
        <v>0.75025988117143316</v>
      </c>
      <c r="R219" s="123"/>
      <c r="T219" s="123"/>
      <c r="U219" s="123"/>
      <c r="V219" s="123"/>
      <c r="W219" s="123"/>
      <c r="X219" s="123"/>
      <c r="Y219" s="123"/>
      <c r="Z219" s="123"/>
      <c r="AA219" s="123"/>
      <c r="AB219" s="123"/>
      <c r="AC219" s="123"/>
      <c r="AD219" s="123"/>
      <c r="AE219" s="123"/>
      <c r="AF219" s="123"/>
      <c r="AG219" s="123"/>
    </row>
    <row r="220" spans="1:33" x14ac:dyDescent="0.25">
      <c r="B220" s="284" t="s">
        <v>514</v>
      </c>
      <c r="C220" s="346" t="s">
        <v>357</v>
      </c>
      <c r="D220" s="401">
        <v>-6.0149999999999974E-2</v>
      </c>
      <c r="E220" s="230">
        <f t="shared" si="117"/>
        <v>-1.8390428970099331E-2</v>
      </c>
      <c r="F220" s="231">
        <f t="shared" si="138"/>
        <v>-3.6506037020921523E-3</v>
      </c>
      <c r="G220" s="232">
        <f t="shared" si="138"/>
        <v>-2.1865627537890554E-3</v>
      </c>
      <c r="H220" s="233">
        <f t="shared" si="138"/>
        <v>-1.2553262514218124E-2</v>
      </c>
      <c r="I220" s="229">
        <f t="shared" si="111"/>
        <v>-3.5048371317189811E-2</v>
      </c>
      <c r="J220" s="231">
        <f t="shared" si="139"/>
        <v>-1.7216012383302018E-2</v>
      </c>
      <c r="K220" s="232">
        <f t="shared" si="139"/>
        <v>-1.3521914958822571E-2</v>
      </c>
      <c r="L220" s="232">
        <f t="shared" si="139"/>
        <v>-4.310443975065221E-3</v>
      </c>
      <c r="M220" s="234">
        <f t="shared" si="139"/>
        <v>-2.1924726362455813E-4</v>
      </c>
      <c r="N220" s="229">
        <f t="shared" si="108"/>
        <v>-3.0865774346574147E-3</v>
      </c>
      <c r="O220" s="539">
        <f t="shared" si="140"/>
        <v>-3.0865774346574147E-3</v>
      </c>
      <c r="P220" s="233">
        <f t="shared" si="139"/>
        <v>0</v>
      </c>
      <c r="Q220" s="229">
        <f t="shared" si="139"/>
        <v>-3.4053750144288596E-3</v>
      </c>
      <c r="R220" s="123"/>
      <c r="T220" s="123"/>
      <c r="U220" s="123"/>
      <c r="V220" s="123"/>
      <c r="W220" s="123"/>
      <c r="X220" s="123"/>
      <c r="Y220" s="123"/>
      <c r="Z220" s="123"/>
      <c r="AA220" s="123"/>
      <c r="AB220" s="123"/>
      <c r="AC220" s="123"/>
      <c r="AD220" s="123"/>
      <c r="AE220" s="123"/>
      <c r="AF220" s="123"/>
      <c r="AG220" s="123"/>
    </row>
    <row r="221" spans="1:33" x14ac:dyDescent="0.25">
      <c r="B221" s="284" t="s">
        <v>515</v>
      </c>
      <c r="C221" s="346" t="s">
        <v>359</v>
      </c>
      <c r="D221" s="401">
        <v>8.8000000000000007</v>
      </c>
      <c r="E221" s="230">
        <f t="shared" si="117"/>
        <v>2.6905365741791227</v>
      </c>
      <c r="F221" s="231">
        <f t="shared" si="138"/>
        <v>0.53408665965770508</v>
      </c>
      <c r="G221" s="232">
        <f t="shared" si="138"/>
        <v>0.31989613023015295</v>
      </c>
      <c r="H221" s="233">
        <f t="shared" si="138"/>
        <v>1.8365537842912645</v>
      </c>
      <c r="I221" s="229">
        <f t="shared" si="111"/>
        <v>5.1276087712596929</v>
      </c>
      <c r="J221" s="231">
        <f t="shared" si="139"/>
        <v>2.5187183536667974</v>
      </c>
      <c r="K221" s="232">
        <f t="shared" si="139"/>
        <v>1.9782685226540098</v>
      </c>
      <c r="L221" s="232">
        <f t="shared" si="139"/>
        <v>0.63062189493888554</v>
      </c>
      <c r="M221" s="234">
        <f t="shared" si="139"/>
        <v>3.207607514374252E-2</v>
      </c>
      <c r="N221" s="229">
        <f t="shared" si="108"/>
        <v>0.45156910099726127</v>
      </c>
      <c r="O221" s="539">
        <f t="shared" si="140"/>
        <v>0.45156910099726127</v>
      </c>
      <c r="P221" s="233">
        <f t="shared" si="139"/>
        <v>0</v>
      </c>
      <c r="Q221" s="229">
        <f t="shared" si="139"/>
        <v>0.49820947842018248</v>
      </c>
      <c r="R221" s="123"/>
      <c r="T221" s="123"/>
      <c r="U221" s="123"/>
      <c r="V221" s="123"/>
      <c r="W221" s="123"/>
      <c r="X221" s="123"/>
      <c r="Y221" s="123"/>
      <c r="Z221" s="123"/>
      <c r="AA221" s="123"/>
      <c r="AB221" s="123"/>
      <c r="AC221" s="123"/>
      <c r="AD221" s="123"/>
      <c r="AE221" s="123"/>
      <c r="AF221" s="123"/>
      <c r="AG221" s="123"/>
    </row>
    <row r="222" spans="1:33" x14ac:dyDescent="0.25">
      <c r="B222" s="284" t="s">
        <v>516</v>
      </c>
      <c r="C222" s="346" t="s">
        <v>361</v>
      </c>
      <c r="D222" s="401">
        <v>8.2183799999999998</v>
      </c>
      <c r="E222" s="230">
        <f t="shared" si="117"/>
        <v>2.5127104511934335</v>
      </c>
      <c r="F222" s="231">
        <f t="shared" si="138"/>
        <v>0.49878717295428288</v>
      </c>
      <c r="G222" s="232">
        <f t="shared" si="138"/>
        <v>0.29875317713191868</v>
      </c>
      <c r="H222" s="233">
        <f t="shared" si="138"/>
        <v>1.715170101107232</v>
      </c>
      <c r="I222" s="229">
        <f t="shared" si="111"/>
        <v>4.7887087924483218</v>
      </c>
      <c r="J222" s="231">
        <f t="shared" si="139"/>
        <v>2.3522482435691057</v>
      </c>
      <c r="K222" s="232">
        <f t="shared" si="139"/>
        <v>1.8475184615010523</v>
      </c>
      <c r="L222" s="232">
        <f t="shared" si="139"/>
        <v>0.58894208737816334</v>
      </c>
      <c r="M222" s="234">
        <f t="shared" si="139"/>
        <v>2.9956065277253485E-2</v>
      </c>
      <c r="N222" s="229">
        <f t="shared" si="108"/>
        <v>0.42172346230157631</v>
      </c>
      <c r="O222" s="539">
        <f t="shared" si="140"/>
        <v>0.42172346230157631</v>
      </c>
      <c r="P222" s="233">
        <f t="shared" si="139"/>
        <v>0</v>
      </c>
      <c r="Q222" s="229">
        <f t="shared" si="139"/>
        <v>0.46528122877941586</v>
      </c>
      <c r="R222" s="123"/>
      <c r="T222" s="123"/>
      <c r="U222" s="123"/>
      <c r="V222" s="123"/>
      <c r="W222" s="123"/>
      <c r="X222" s="123"/>
      <c r="Y222" s="123"/>
      <c r="Z222" s="123"/>
      <c r="AA222" s="123"/>
      <c r="AB222" s="123"/>
      <c r="AC222" s="123"/>
      <c r="AD222" s="123"/>
      <c r="AE222" s="123"/>
      <c r="AF222" s="123"/>
      <c r="AG222" s="123"/>
    </row>
    <row r="223" spans="1:33" x14ac:dyDescent="0.25">
      <c r="B223" s="284" t="s">
        <v>517</v>
      </c>
      <c r="C223" s="346" t="s">
        <v>363</v>
      </c>
      <c r="D223" s="401">
        <v>3.3351200000000003</v>
      </c>
      <c r="E223" s="230">
        <f t="shared" si="117"/>
        <v>1.0196889021904858</v>
      </c>
      <c r="F223" s="231">
        <f t="shared" si="138"/>
        <v>0.20241398867700058</v>
      </c>
      <c r="G223" s="232">
        <f t="shared" si="138"/>
        <v>0.12123772521058951</v>
      </c>
      <c r="H223" s="233">
        <f t="shared" si="138"/>
        <v>0.69603718830289563</v>
      </c>
      <c r="I223" s="229">
        <f t="shared" si="111"/>
        <v>1.9433171096822301</v>
      </c>
      <c r="J223" s="231">
        <f t="shared" si="139"/>
        <v>0.95457135860013731</v>
      </c>
      <c r="K223" s="232">
        <f t="shared" si="139"/>
        <v>0.74974578582657292</v>
      </c>
      <c r="L223" s="232">
        <f t="shared" si="139"/>
        <v>0.23899996525551997</v>
      </c>
      <c r="M223" s="234">
        <f t="shared" si="139"/>
        <v>1.215654087879529E-2</v>
      </c>
      <c r="N223" s="229">
        <f t="shared" si="108"/>
        <v>0.1711405841043166</v>
      </c>
      <c r="O223" s="539">
        <f t="shared" si="140"/>
        <v>0.1711405841043166</v>
      </c>
      <c r="P223" s="233">
        <f t="shared" si="139"/>
        <v>0</v>
      </c>
      <c r="Q223" s="229">
        <f t="shared" si="139"/>
        <v>0.18881686314417262</v>
      </c>
      <c r="R223" s="123"/>
      <c r="T223" s="123"/>
      <c r="U223" s="123"/>
      <c r="V223" s="123"/>
      <c r="W223" s="123"/>
      <c r="X223" s="123"/>
      <c r="Y223" s="123"/>
      <c r="Z223" s="123"/>
      <c r="AA223" s="123"/>
      <c r="AB223" s="123"/>
      <c r="AC223" s="123"/>
      <c r="AD223" s="123"/>
      <c r="AE223" s="123"/>
      <c r="AF223" s="123"/>
      <c r="AG223" s="123"/>
    </row>
    <row r="224" spans="1:33" x14ac:dyDescent="0.25">
      <c r="B224" s="284" t="s">
        <v>518</v>
      </c>
      <c r="C224" s="346" t="s">
        <v>365</v>
      </c>
      <c r="D224" s="401">
        <v>2.83805</v>
      </c>
      <c r="E224" s="230">
        <f t="shared" si="117"/>
        <v>0.86771333231239289</v>
      </c>
      <c r="F224" s="231">
        <f t="shared" si="138"/>
        <v>0.17224598232290336</v>
      </c>
      <c r="G224" s="232">
        <f t="shared" si="138"/>
        <v>0.10316831959087334</v>
      </c>
      <c r="H224" s="233">
        <f t="shared" si="138"/>
        <v>0.5922990303986162</v>
      </c>
      <c r="I224" s="229">
        <f t="shared" si="111"/>
        <v>1.6536829628719967</v>
      </c>
      <c r="J224" s="231">
        <f t="shared" si="139"/>
        <v>0.81230097995727879</v>
      </c>
      <c r="K224" s="232">
        <f t="shared" si="139"/>
        <v>0.63800283871797869</v>
      </c>
      <c r="L224" s="232">
        <f t="shared" si="139"/>
        <v>0.20337914419673908</v>
      </c>
      <c r="M224" s="234">
        <f t="shared" si="139"/>
        <v>1.0344716484283915E-2</v>
      </c>
      <c r="N224" s="229">
        <f t="shared" si="108"/>
        <v>0.14563360080514515</v>
      </c>
      <c r="O224" s="539">
        <f t="shared" si="140"/>
        <v>0.14563360080514515</v>
      </c>
      <c r="P224" s="233">
        <f t="shared" si="139"/>
        <v>0</v>
      </c>
      <c r="Q224" s="229">
        <f t="shared" si="139"/>
        <v>0.16067538752618168</v>
      </c>
      <c r="R224" s="123"/>
      <c r="T224" s="123"/>
      <c r="U224" s="123"/>
      <c r="V224" s="123"/>
      <c r="W224" s="123"/>
      <c r="X224" s="123"/>
      <c r="Y224" s="123"/>
      <c r="Z224" s="123"/>
      <c r="AA224" s="123"/>
      <c r="AB224" s="123"/>
      <c r="AC224" s="123"/>
      <c r="AD224" s="123"/>
      <c r="AE224" s="123"/>
      <c r="AF224" s="123"/>
      <c r="AG224" s="123"/>
    </row>
    <row r="225" spans="1:33" x14ac:dyDescent="0.25">
      <c r="B225" s="284" t="s">
        <v>519</v>
      </c>
      <c r="C225" s="346" t="s">
        <v>367</v>
      </c>
      <c r="D225" s="401">
        <v>17.737849999999998</v>
      </c>
      <c r="E225" s="230">
        <f t="shared" si="117"/>
        <v>5.4232197923071741</v>
      </c>
      <c r="F225" s="231">
        <f t="shared" si="138"/>
        <v>1.0765396654556161</v>
      </c>
      <c r="G225" s="232">
        <f t="shared" si="138"/>
        <v>0.64480336063669508</v>
      </c>
      <c r="H225" s="233">
        <f t="shared" si="138"/>
        <v>3.7018767662148635</v>
      </c>
      <c r="I225" s="229">
        <f t="shared" si="111"/>
        <v>10.335540368555538</v>
      </c>
      <c r="J225" s="231">
        <f t="shared" si="139"/>
        <v>5.0768918579077944</v>
      </c>
      <c r="K225" s="232">
        <f t="shared" si="139"/>
        <v>3.9875261721089119</v>
      </c>
      <c r="L225" s="232">
        <f t="shared" si="139"/>
        <v>1.2711223385388306</v>
      </c>
      <c r="M225" s="234">
        <f t="shared" si="139"/>
        <v>6.4654614714594688E-2</v>
      </c>
      <c r="N225" s="229">
        <f t="shared" si="108"/>
        <v>0.91021192933230322</v>
      </c>
      <c r="O225" s="539">
        <f t="shared" si="140"/>
        <v>0.91021192933230322</v>
      </c>
      <c r="P225" s="233">
        <f t="shared" si="139"/>
        <v>0</v>
      </c>
      <c r="Q225" s="229">
        <f t="shared" si="139"/>
        <v>1.0042232950903902</v>
      </c>
      <c r="R225" s="123"/>
      <c r="T225" s="123"/>
      <c r="U225" s="123"/>
      <c r="V225" s="123"/>
      <c r="W225" s="123"/>
      <c r="X225" s="123"/>
      <c r="Y225" s="123"/>
      <c r="Z225" s="123"/>
      <c r="AA225" s="123"/>
      <c r="AB225" s="123"/>
      <c r="AC225" s="123"/>
      <c r="AD225" s="123"/>
      <c r="AE225" s="123"/>
      <c r="AF225" s="123"/>
      <c r="AG225" s="123"/>
    </row>
    <row r="226" spans="1:33" x14ac:dyDescent="0.25">
      <c r="B226" s="284" t="s">
        <v>520</v>
      </c>
      <c r="C226" s="346" t="s">
        <v>369</v>
      </c>
      <c r="D226" s="401">
        <v>0.60750999999999999</v>
      </c>
      <c r="E226" s="230">
        <f t="shared" si="117"/>
        <v>0.18574180388404074</v>
      </c>
      <c r="F226" s="231">
        <f t="shared" si="138"/>
        <v>3.6870793932801404E-2</v>
      </c>
      <c r="G226" s="232">
        <f t="shared" si="138"/>
        <v>2.2084102054104569E-2</v>
      </c>
      <c r="H226" s="233">
        <f t="shared" si="138"/>
        <v>0.12678690789713476</v>
      </c>
      <c r="I226" s="229">
        <f t="shared" si="111"/>
        <v>0.35398563688954271</v>
      </c>
      <c r="J226" s="231">
        <f t="shared" si="139"/>
        <v>0.17388029398137678</v>
      </c>
      <c r="K226" s="232">
        <f t="shared" si="139"/>
        <v>0.13657021706790198</v>
      </c>
      <c r="L226" s="232">
        <f t="shared" si="139"/>
        <v>4.3535125840263901E-2</v>
      </c>
      <c r="M226" s="234">
        <f t="shared" si="139"/>
        <v>2.2143791375653431E-3</v>
      </c>
      <c r="N226" s="229">
        <f t="shared" si="108"/>
        <v>3.1174175516687063E-2</v>
      </c>
      <c r="O226" s="539">
        <f t="shared" si="140"/>
        <v>3.1174175516687063E-2</v>
      </c>
      <c r="P226" s="233">
        <f t="shared" si="139"/>
        <v>0</v>
      </c>
      <c r="Q226" s="229">
        <f t="shared" si="139"/>
        <v>3.4394004572164211E-2</v>
      </c>
      <c r="R226" s="123"/>
      <c r="T226" s="123"/>
      <c r="U226" s="123"/>
      <c r="V226" s="123"/>
      <c r="W226" s="123"/>
      <c r="X226" s="123"/>
      <c r="Y226" s="123"/>
      <c r="Z226" s="123"/>
      <c r="AA226" s="123"/>
      <c r="AB226" s="123"/>
      <c r="AC226" s="123"/>
      <c r="AD226" s="123"/>
      <c r="AE226" s="123"/>
      <c r="AF226" s="123"/>
      <c r="AG226" s="123"/>
    </row>
    <row r="227" spans="1:33" x14ac:dyDescent="0.25">
      <c r="B227" s="284" t="s">
        <v>521</v>
      </c>
      <c r="C227" s="346" t="s">
        <v>371</v>
      </c>
      <c r="D227" s="401">
        <v>0</v>
      </c>
      <c r="E227" s="230">
        <f t="shared" si="117"/>
        <v>0</v>
      </c>
      <c r="F227" s="231">
        <f t="shared" si="138"/>
        <v>0</v>
      </c>
      <c r="G227" s="232">
        <f t="shared" si="138"/>
        <v>0</v>
      </c>
      <c r="H227" s="233">
        <f t="shared" si="138"/>
        <v>0</v>
      </c>
      <c r="I227" s="229">
        <f t="shared" si="111"/>
        <v>0</v>
      </c>
      <c r="J227" s="231">
        <f t="shared" si="139"/>
        <v>0</v>
      </c>
      <c r="K227" s="232">
        <f t="shared" si="139"/>
        <v>0</v>
      </c>
      <c r="L227" s="232">
        <f t="shared" si="139"/>
        <v>0</v>
      </c>
      <c r="M227" s="234">
        <f t="shared" si="139"/>
        <v>0</v>
      </c>
      <c r="N227" s="229">
        <f t="shared" si="108"/>
        <v>0</v>
      </c>
      <c r="O227" s="539">
        <f t="shared" si="140"/>
        <v>0</v>
      </c>
      <c r="P227" s="233">
        <f t="shared" si="139"/>
        <v>0</v>
      </c>
      <c r="Q227" s="229">
        <f t="shared" si="139"/>
        <v>0</v>
      </c>
      <c r="R227" s="123"/>
      <c r="T227" s="123"/>
      <c r="U227" s="123"/>
      <c r="V227" s="123"/>
      <c r="W227" s="123"/>
      <c r="X227" s="123"/>
      <c r="Y227" s="123"/>
      <c r="Z227" s="123"/>
      <c r="AA227" s="123"/>
      <c r="AB227" s="123"/>
      <c r="AC227" s="123"/>
      <c r="AD227" s="123"/>
      <c r="AE227" s="123"/>
      <c r="AF227" s="123"/>
      <c r="AG227" s="123"/>
    </row>
    <row r="228" spans="1:33" x14ac:dyDescent="0.25">
      <c r="B228" s="284" t="s">
        <v>522</v>
      </c>
      <c r="C228" s="346" t="s">
        <v>373</v>
      </c>
      <c r="D228" s="401">
        <v>6.4</v>
      </c>
      <c r="E228" s="230">
        <f t="shared" si="117"/>
        <v>1.9567538721302709</v>
      </c>
      <c r="F228" s="231">
        <f t="shared" si="138"/>
        <v>0.38842666156923999</v>
      </c>
      <c r="G228" s="232">
        <f t="shared" si="138"/>
        <v>0.23265173107647485</v>
      </c>
      <c r="H228" s="233">
        <f t="shared" si="138"/>
        <v>1.335675479484556</v>
      </c>
      <c r="I228" s="229">
        <f t="shared" si="111"/>
        <v>3.7291700154615945</v>
      </c>
      <c r="J228" s="231">
        <f t="shared" si="139"/>
        <v>1.8317951663031251</v>
      </c>
      <c r="K228" s="232">
        <f t="shared" si="139"/>
        <v>1.4387407437483708</v>
      </c>
      <c r="L228" s="232">
        <f t="shared" si="139"/>
        <v>0.45863410541009858</v>
      </c>
      <c r="M228" s="234">
        <f t="shared" si="139"/>
        <v>2.3328054649994559E-2</v>
      </c>
      <c r="N228" s="229">
        <f t="shared" si="108"/>
        <v>0.32841389163437179</v>
      </c>
      <c r="O228" s="539">
        <f t="shared" si="140"/>
        <v>0.32841389163437179</v>
      </c>
      <c r="P228" s="233">
        <f t="shared" si="139"/>
        <v>0</v>
      </c>
      <c r="Q228" s="229">
        <f t="shared" si="139"/>
        <v>0.36233416612376906</v>
      </c>
      <c r="R228" s="123"/>
      <c r="T228" s="123"/>
      <c r="U228" s="123"/>
      <c r="V228" s="123"/>
      <c r="W228" s="123"/>
      <c r="X228" s="123"/>
      <c r="Y228" s="123"/>
      <c r="Z228" s="123"/>
      <c r="AA228" s="123"/>
      <c r="AB228" s="123"/>
      <c r="AC228" s="123"/>
      <c r="AD228" s="123"/>
      <c r="AE228" s="123"/>
      <c r="AF228" s="123"/>
      <c r="AG228" s="123"/>
    </row>
    <row r="229" spans="1:33" x14ac:dyDescent="0.25">
      <c r="B229" s="284" t="s">
        <v>523</v>
      </c>
      <c r="C229" s="346" t="s">
        <v>375</v>
      </c>
      <c r="D229" s="401">
        <v>0.15331</v>
      </c>
      <c r="E229" s="230">
        <f t="shared" si="117"/>
        <v>4.6873427521295585E-2</v>
      </c>
      <c r="F229" s="231">
        <f t="shared" si="138"/>
        <v>9.3046392945594029E-3</v>
      </c>
      <c r="G229" s="232">
        <f t="shared" si="138"/>
        <v>5.5730995142709936E-3</v>
      </c>
      <c r="H229" s="233">
        <f t="shared" si="138"/>
        <v>3.1995688712465192E-2</v>
      </c>
      <c r="I229" s="229">
        <f t="shared" si="111"/>
        <v>8.9331102354752667E-2</v>
      </c>
      <c r="J229" s="231">
        <f t="shared" si="139"/>
        <v>4.3880080772801894E-2</v>
      </c>
      <c r="K229" s="232">
        <f t="shared" si="139"/>
        <v>3.4464584910009803E-2</v>
      </c>
      <c r="L229" s="232">
        <f t="shared" si="139"/>
        <v>1.0986436671940969E-2</v>
      </c>
      <c r="M229" s="234">
        <f t="shared" si="139"/>
        <v>5.5881625912354159E-4</v>
      </c>
      <c r="N229" s="229">
        <f t="shared" si="108"/>
        <v>7.8670521447602396E-3</v>
      </c>
      <c r="O229" s="539">
        <f t="shared" si="140"/>
        <v>7.8670521447602396E-3</v>
      </c>
      <c r="P229" s="233">
        <f t="shared" si="139"/>
        <v>0</v>
      </c>
      <c r="Q229" s="229">
        <f t="shared" si="139"/>
        <v>8.6796017200679743E-3</v>
      </c>
      <c r="R229" s="123"/>
      <c r="T229" s="123"/>
      <c r="U229" s="123"/>
      <c r="V229" s="123"/>
      <c r="W229" s="123"/>
      <c r="X229" s="123"/>
      <c r="Y229" s="123"/>
      <c r="Z229" s="123"/>
      <c r="AA229" s="123"/>
      <c r="AB229" s="123"/>
      <c r="AC229" s="123"/>
      <c r="AD229" s="123"/>
      <c r="AE229" s="123"/>
      <c r="AF229" s="123"/>
      <c r="AG229" s="123"/>
    </row>
    <row r="230" spans="1:33" x14ac:dyDescent="0.25">
      <c r="B230" s="284" t="s">
        <v>524</v>
      </c>
      <c r="C230" s="346" t="s">
        <v>377</v>
      </c>
      <c r="D230" s="401">
        <v>3.9156500000000003</v>
      </c>
      <c r="E230" s="230">
        <f t="shared" si="117"/>
        <v>1.1971817655323274</v>
      </c>
      <c r="F230" s="231">
        <f t="shared" si="138"/>
        <v>0.23764732146462414</v>
      </c>
      <c r="G230" s="232">
        <f t="shared" si="138"/>
        <v>0.14234105481087481</v>
      </c>
      <c r="H230" s="233">
        <f t="shared" si="138"/>
        <v>0.81719338925682838</v>
      </c>
      <c r="I230" s="229">
        <f t="shared" si="111"/>
        <v>2.2815819642253423</v>
      </c>
      <c r="J230" s="231">
        <f t="shared" si="139"/>
        <v>1.1207294910835675</v>
      </c>
      <c r="K230" s="232">
        <f t="shared" si="139"/>
        <v>0.88025081144661077</v>
      </c>
      <c r="L230" s="232">
        <f t="shared" si="139"/>
        <v>0.28060166169516448</v>
      </c>
      <c r="M230" s="234">
        <f t="shared" si="139"/>
        <v>1.4272577685976751E-2</v>
      </c>
      <c r="N230" s="229">
        <f t="shared" si="108"/>
        <v>0.20093028980908251</v>
      </c>
      <c r="O230" s="539">
        <f t="shared" si="140"/>
        <v>0.20093028980908251</v>
      </c>
      <c r="P230" s="233">
        <f t="shared" si="139"/>
        <v>0</v>
      </c>
      <c r="Q230" s="229">
        <f t="shared" si="139"/>
        <v>0.22168340274727133</v>
      </c>
      <c r="R230" s="123"/>
      <c r="T230" s="123"/>
      <c r="U230" s="123"/>
      <c r="V230" s="123"/>
      <c r="W230" s="123"/>
      <c r="X230" s="123"/>
      <c r="Y230" s="123"/>
      <c r="Z230" s="123"/>
      <c r="AA230" s="123"/>
      <c r="AB230" s="123"/>
      <c r="AC230" s="123"/>
      <c r="AD230" s="123"/>
      <c r="AE230" s="123"/>
      <c r="AF230" s="123"/>
      <c r="AG230" s="123"/>
    </row>
    <row r="231" spans="1:33" x14ac:dyDescent="0.25">
      <c r="B231" s="284" t="s">
        <v>525</v>
      </c>
      <c r="C231" s="346" t="s">
        <v>379</v>
      </c>
      <c r="D231" s="401">
        <v>0</v>
      </c>
      <c r="E231" s="230">
        <f t="shared" si="117"/>
        <v>0</v>
      </c>
      <c r="F231" s="231">
        <f t="shared" si="138"/>
        <v>0</v>
      </c>
      <c r="G231" s="232">
        <f t="shared" si="138"/>
        <v>0</v>
      </c>
      <c r="H231" s="233">
        <f t="shared" si="138"/>
        <v>0</v>
      </c>
      <c r="I231" s="229">
        <f t="shared" si="111"/>
        <v>0</v>
      </c>
      <c r="J231" s="231">
        <f t="shared" si="139"/>
        <v>0</v>
      </c>
      <c r="K231" s="232">
        <f t="shared" si="139"/>
        <v>0</v>
      </c>
      <c r="L231" s="232">
        <f t="shared" si="139"/>
        <v>0</v>
      </c>
      <c r="M231" s="234">
        <f t="shared" si="139"/>
        <v>0</v>
      </c>
      <c r="N231" s="229">
        <f t="shared" si="108"/>
        <v>0</v>
      </c>
      <c r="O231" s="539">
        <f t="shared" si="140"/>
        <v>0</v>
      </c>
      <c r="P231" s="233">
        <f t="shared" si="139"/>
        <v>0</v>
      </c>
      <c r="Q231" s="229">
        <f t="shared" si="139"/>
        <v>0</v>
      </c>
      <c r="R231" s="123"/>
      <c r="T231" s="123"/>
      <c r="U231" s="123"/>
      <c r="V231" s="123"/>
      <c r="W231" s="123"/>
      <c r="X231" s="123"/>
      <c r="Y231" s="123"/>
      <c r="Z231" s="123"/>
      <c r="AA231" s="123"/>
      <c r="AB231" s="123"/>
      <c r="AC231" s="123"/>
      <c r="AD231" s="123"/>
      <c r="AE231" s="123"/>
      <c r="AF231" s="123"/>
      <c r="AG231" s="123"/>
    </row>
    <row r="232" spans="1:33" x14ac:dyDescent="0.25">
      <c r="B232" s="331" t="s">
        <v>526</v>
      </c>
      <c r="C232" s="276" t="s">
        <v>527</v>
      </c>
      <c r="D232" s="559">
        <v>0</v>
      </c>
      <c r="E232" s="230">
        <f t="shared" si="117"/>
        <v>0</v>
      </c>
      <c r="F232" s="231">
        <f t="shared" si="138"/>
        <v>0</v>
      </c>
      <c r="G232" s="232">
        <f t="shared" si="138"/>
        <v>0</v>
      </c>
      <c r="H232" s="233">
        <f t="shared" si="138"/>
        <v>0</v>
      </c>
      <c r="I232" s="229">
        <f t="shared" si="111"/>
        <v>0</v>
      </c>
      <c r="J232" s="231">
        <f t="shared" si="139"/>
        <v>0</v>
      </c>
      <c r="K232" s="232">
        <f t="shared" si="139"/>
        <v>0</v>
      </c>
      <c r="L232" s="232">
        <f t="shared" si="139"/>
        <v>0</v>
      </c>
      <c r="M232" s="234">
        <f t="shared" si="139"/>
        <v>0</v>
      </c>
      <c r="N232" s="229">
        <f t="shared" si="108"/>
        <v>0</v>
      </c>
      <c r="O232" s="539">
        <f t="shared" si="140"/>
        <v>0</v>
      </c>
      <c r="P232" s="233">
        <f t="shared" si="139"/>
        <v>0</v>
      </c>
      <c r="Q232" s="229">
        <f t="shared" si="139"/>
        <v>0</v>
      </c>
      <c r="R232" s="123"/>
      <c r="T232" s="123"/>
      <c r="U232" s="123"/>
      <c r="V232" s="123"/>
      <c r="W232" s="123"/>
      <c r="X232" s="123"/>
      <c r="Y232" s="123"/>
      <c r="Z232" s="123"/>
      <c r="AA232" s="123"/>
      <c r="AB232" s="123"/>
      <c r="AC232" s="123"/>
      <c r="AD232" s="123"/>
      <c r="AE232" s="123"/>
      <c r="AF232" s="123"/>
      <c r="AG232" s="123"/>
    </row>
    <row r="233" spans="1:33" ht="15.75" thickBot="1" x14ac:dyDescent="0.3">
      <c r="B233" s="347" t="s">
        <v>528</v>
      </c>
      <c r="C233" s="348" t="s">
        <v>381</v>
      </c>
      <c r="D233" s="401">
        <v>1.3519999999999999</v>
      </c>
      <c r="E233" s="230">
        <f t="shared" si="117"/>
        <v>0.41336425548751965</v>
      </c>
      <c r="F233" s="231">
        <f t="shared" si="138"/>
        <v>8.2055132256501934E-2</v>
      </c>
      <c r="G233" s="232">
        <f t="shared" si="138"/>
        <v>4.9147678189905307E-2</v>
      </c>
      <c r="H233" s="233">
        <f t="shared" si="138"/>
        <v>0.2821614450411124</v>
      </c>
      <c r="I233" s="229">
        <f t="shared" si="111"/>
        <v>0.78778716576626173</v>
      </c>
      <c r="J233" s="231">
        <f t="shared" si="139"/>
        <v>0.38696672888153516</v>
      </c>
      <c r="K233" s="232">
        <f t="shared" si="139"/>
        <v>0.3039339821168433</v>
      </c>
      <c r="L233" s="232">
        <f t="shared" si="139"/>
        <v>9.6886454767883309E-2</v>
      </c>
      <c r="M233" s="234">
        <f t="shared" si="139"/>
        <v>4.9280515448113507E-3</v>
      </c>
      <c r="N233" s="229">
        <f t="shared" si="108"/>
        <v>6.9377434607761038E-2</v>
      </c>
      <c r="O233" s="539">
        <f t="shared" si="140"/>
        <v>6.9377434607761038E-2</v>
      </c>
      <c r="P233" s="233">
        <f t="shared" si="139"/>
        <v>0</v>
      </c>
      <c r="Q233" s="229">
        <f t="shared" si="139"/>
        <v>7.6543092593646209E-2</v>
      </c>
      <c r="R233" s="123"/>
      <c r="T233" s="123"/>
      <c r="U233" s="123"/>
      <c r="V233" s="123"/>
      <c r="W233" s="123"/>
      <c r="X233" s="123"/>
      <c r="Y233" s="123"/>
      <c r="Z233" s="123"/>
      <c r="AA233" s="123"/>
      <c r="AB233" s="123"/>
      <c r="AC233" s="123"/>
      <c r="AD233" s="123"/>
      <c r="AE233" s="123"/>
      <c r="AF233" s="123"/>
      <c r="AG233" s="123"/>
    </row>
    <row r="234" spans="1:33" ht="15.75" thickBot="1" x14ac:dyDescent="0.3">
      <c r="A234" s="529"/>
      <c r="B234" s="263" t="s">
        <v>165</v>
      </c>
      <c r="C234" s="225" t="s">
        <v>383</v>
      </c>
      <c r="D234" s="560">
        <v>0.60955000000000004</v>
      </c>
      <c r="E234" s="532">
        <f t="shared" si="117"/>
        <v>0.18636551918078226</v>
      </c>
      <c r="F234" s="533">
        <f t="shared" si="138"/>
        <v>3.6994604931176595E-2</v>
      </c>
      <c r="G234" s="534">
        <f t="shared" si="138"/>
        <v>2.2158259793385194E-2</v>
      </c>
      <c r="H234" s="535">
        <f t="shared" si="138"/>
        <v>0.12721265445622046</v>
      </c>
      <c r="I234" s="536">
        <f t="shared" si="111"/>
        <v>0.35517430983197112</v>
      </c>
      <c r="J234" s="533">
        <f t="shared" si="139"/>
        <v>0.17446417869063593</v>
      </c>
      <c r="K234" s="534">
        <f t="shared" si="139"/>
        <v>0.13702881567997177</v>
      </c>
      <c r="L234" s="534">
        <f t="shared" si="139"/>
        <v>4.3681315461363369E-2</v>
      </c>
      <c r="M234" s="537">
        <f t="shared" si="139"/>
        <v>2.2218149549850289E-3</v>
      </c>
      <c r="N234" s="536">
        <f t="shared" si="108"/>
        <v>3.1278857444645522E-2</v>
      </c>
      <c r="O234" s="538">
        <f t="shared" si="140"/>
        <v>3.1278857444645522E-2</v>
      </c>
      <c r="P234" s="561">
        <f t="shared" si="139"/>
        <v>0</v>
      </c>
      <c r="Q234" s="536">
        <f t="shared" si="139"/>
        <v>3.4509498587616164E-2</v>
      </c>
      <c r="R234" s="123"/>
      <c r="T234" s="123"/>
      <c r="U234" s="123"/>
      <c r="V234" s="123"/>
      <c r="W234" s="123"/>
      <c r="X234" s="123"/>
      <c r="Y234" s="123"/>
      <c r="Z234" s="123"/>
      <c r="AA234" s="123"/>
      <c r="AB234" s="123"/>
      <c r="AC234" s="123"/>
      <c r="AD234" s="123"/>
      <c r="AE234" s="123"/>
      <c r="AF234" s="123"/>
      <c r="AG234" s="123"/>
    </row>
    <row r="235" spans="1:33" x14ac:dyDescent="0.25">
      <c r="A235" s="529"/>
      <c r="B235" s="263" t="s">
        <v>167</v>
      </c>
      <c r="C235" s="225" t="s">
        <v>385</v>
      </c>
      <c r="D235" s="531">
        <f>SUM(D236:D240)</f>
        <v>14.323539999999999</v>
      </c>
      <c r="E235" s="532">
        <f t="shared" si="117"/>
        <v>4.3793191183770031</v>
      </c>
      <c r="F235" s="533">
        <f>SUM(F236:F240)</f>
        <v>0.86931950375835487</v>
      </c>
      <c r="G235" s="534">
        <f t="shared" ref="G235:Q235" si="141">SUM(G236:G240)</f>
        <v>0.52068693377236419</v>
      </c>
      <c r="H235" s="535">
        <f t="shared" si="141"/>
        <v>2.9893126808462838</v>
      </c>
      <c r="I235" s="536">
        <f t="shared" si="111"/>
        <v>8.3460806067601183</v>
      </c>
      <c r="J235" s="533">
        <f t="shared" si="141"/>
        <v>4.099654896304604</v>
      </c>
      <c r="K235" s="534">
        <f t="shared" si="141"/>
        <v>3.2199782176108651</v>
      </c>
      <c r="L235" s="534">
        <f t="shared" si="141"/>
        <v>1.0264474928446503</v>
      </c>
      <c r="M235" s="537">
        <f t="shared" si="141"/>
        <v>5.2209425609591097E-2</v>
      </c>
      <c r="N235" s="536">
        <f t="shared" si="108"/>
        <v>0.73500773646571715</v>
      </c>
      <c r="O235" s="538">
        <f>SUM(O236:O240)</f>
        <v>0.73500773646571715</v>
      </c>
      <c r="P235" s="535">
        <f t="shared" si="141"/>
        <v>0</v>
      </c>
      <c r="Q235" s="536">
        <f t="shared" si="141"/>
        <v>0.81092311278757045</v>
      </c>
      <c r="R235" s="123"/>
      <c r="T235" s="123"/>
      <c r="U235" s="123"/>
      <c r="V235" s="123"/>
      <c r="W235" s="123"/>
      <c r="X235" s="123"/>
      <c r="Y235" s="123"/>
      <c r="Z235" s="123"/>
      <c r="AA235" s="123"/>
      <c r="AB235" s="123"/>
      <c r="AC235" s="123"/>
      <c r="AD235" s="123"/>
      <c r="AE235" s="123"/>
      <c r="AF235" s="123"/>
      <c r="AG235" s="123"/>
    </row>
    <row r="236" spans="1:33" x14ac:dyDescent="0.25">
      <c r="B236" s="562" t="s">
        <v>529</v>
      </c>
      <c r="C236" s="426" t="s">
        <v>387</v>
      </c>
      <c r="D236" s="563">
        <v>0</v>
      </c>
      <c r="E236" s="564">
        <f t="shared" si="117"/>
        <v>0</v>
      </c>
      <c r="F236" s="565">
        <f t="shared" ref="F236:H240" si="142">IFERROR($D236*F$242/100, 0)</f>
        <v>0</v>
      </c>
      <c r="G236" s="566">
        <f t="shared" si="142"/>
        <v>0</v>
      </c>
      <c r="H236" s="567">
        <f t="shared" si="142"/>
        <v>0</v>
      </c>
      <c r="I236" s="227">
        <f t="shared" si="111"/>
        <v>0</v>
      </c>
      <c r="J236" s="565">
        <f t="shared" ref="J236:Q240" si="143">IFERROR($D236*J$242/100, 0)</f>
        <v>0</v>
      </c>
      <c r="K236" s="566">
        <f t="shared" si="143"/>
        <v>0</v>
      </c>
      <c r="L236" s="566">
        <f t="shared" si="143"/>
        <v>0</v>
      </c>
      <c r="M236" s="568">
        <f t="shared" si="143"/>
        <v>0</v>
      </c>
      <c r="N236" s="227">
        <f t="shared" si="108"/>
        <v>0</v>
      </c>
      <c r="O236" s="569">
        <f>IFERROR($D236*O$242/100, 0)</f>
        <v>0</v>
      </c>
      <c r="P236" s="567">
        <f t="shared" si="143"/>
        <v>0</v>
      </c>
      <c r="Q236" s="227">
        <f t="shared" si="143"/>
        <v>0</v>
      </c>
      <c r="R236" s="123"/>
      <c r="T236" s="123"/>
      <c r="U236" s="123"/>
      <c r="V236" s="123"/>
      <c r="W236" s="123"/>
      <c r="X236" s="123"/>
      <c r="Y236" s="123"/>
      <c r="Z236" s="123"/>
      <c r="AA236" s="123"/>
      <c r="AB236" s="123"/>
      <c r="AC236" s="123"/>
      <c r="AD236" s="123"/>
      <c r="AE236" s="123"/>
      <c r="AF236" s="123"/>
      <c r="AG236" s="123"/>
    </row>
    <row r="237" spans="1:33" x14ac:dyDescent="0.25">
      <c r="B237" s="570" t="s">
        <v>530</v>
      </c>
      <c r="C237" s="433" t="s">
        <v>389</v>
      </c>
      <c r="D237" s="563">
        <v>0.83599999999999997</v>
      </c>
      <c r="E237" s="564">
        <f t="shared" si="117"/>
        <v>0.25560097454701658</v>
      </c>
      <c r="F237" s="565">
        <f t="shared" si="142"/>
        <v>5.0738232667481967E-2</v>
      </c>
      <c r="G237" s="566">
        <f t="shared" si="142"/>
        <v>3.0390132371864526E-2</v>
      </c>
      <c r="H237" s="567">
        <f t="shared" si="142"/>
        <v>0.1744726095076701</v>
      </c>
      <c r="I237" s="227">
        <f t="shared" si="111"/>
        <v>0.48712283326967071</v>
      </c>
      <c r="J237" s="565">
        <f t="shared" si="143"/>
        <v>0.23927824359834571</v>
      </c>
      <c r="K237" s="566">
        <f t="shared" si="143"/>
        <v>0.18793550965213093</v>
      </c>
      <c r="L237" s="566">
        <f t="shared" si="143"/>
        <v>5.9909080019194115E-2</v>
      </c>
      <c r="M237" s="568">
        <f t="shared" si="143"/>
        <v>3.0472271386555393E-3</v>
      </c>
      <c r="N237" s="227">
        <f t="shared" si="108"/>
        <v>4.2899064594739821E-2</v>
      </c>
      <c r="O237" s="569">
        <f>IFERROR($D237*O$242/100, 0)</f>
        <v>4.2899064594739821E-2</v>
      </c>
      <c r="P237" s="567">
        <f t="shared" si="143"/>
        <v>0</v>
      </c>
      <c r="Q237" s="227">
        <f t="shared" si="143"/>
        <v>4.7329900449917334E-2</v>
      </c>
      <c r="R237" s="123"/>
      <c r="T237" s="123"/>
      <c r="U237" s="123"/>
      <c r="V237" s="123"/>
      <c r="W237" s="123"/>
      <c r="X237" s="123"/>
      <c r="Y237" s="123"/>
      <c r="Z237" s="123"/>
      <c r="AA237" s="123"/>
      <c r="AB237" s="123"/>
      <c r="AC237" s="123"/>
      <c r="AD237" s="123"/>
      <c r="AE237" s="123"/>
      <c r="AF237" s="123"/>
      <c r="AG237" s="123"/>
    </row>
    <row r="238" spans="1:33" x14ac:dyDescent="0.25">
      <c r="B238" s="284" t="s">
        <v>531</v>
      </c>
      <c r="C238" s="346" t="s">
        <v>391</v>
      </c>
      <c r="D238" s="563">
        <v>0</v>
      </c>
      <c r="E238" s="564">
        <f t="shared" si="117"/>
        <v>0</v>
      </c>
      <c r="F238" s="565">
        <f t="shared" si="142"/>
        <v>0</v>
      </c>
      <c r="G238" s="566">
        <f t="shared" si="142"/>
        <v>0</v>
      </c>
      <c r="H238" s="567">
        <f t="shared" si="142"/>
        <v>0</v>
      </c>
      <c r="I238" s="227">
        <f t="shared" si="111"/>
        <v>0</v>
      </c>
      <c r="J238" s="565">
        <f t="shared" si="143"/>
        <v>0</v>
      </c>
      <c r="K238" s="566">
        <f t="shared" si="143"/>
        <v>0</v>
      </c>
      <c r="L238" s="566">
        <f t="shared" si="143"/>
        <v>0</v>
      </c>
      <c r="M238" s="568">
        <f t="shared" si="143"/>
        <v>0</v>
      </c>
      <c r="N238" s="227">
        <f t="shared" si="108"/>
        <v>0</v>
      </c>
      <c r="O238" s="569">
        <f>IFERROR($D238*O$242/100, 0)</f>
        <v>0</v>
      </c>
      <c r="P238" s="567">
        <f t="shared" si="143"/>
        <v>0</v>
      </c>
      <c r="Q238" s="227">
        <f t="shared" si="143"/>
        <v>0</v>
      </c>
      <c r="R238" s="123"/>
      <c r="T238" s="123"/>
      <c r="U238" s="123"/>
      <c r="V238" s="123"/>
      <c r="W238" s="123"/>
      <c r="X238" s="123"/>
      <c r="Y238" s="123"/>
      <c r="Z238" s="123"/>
      <c r="AA238" s="123"/>
      <c r="AB238" s="123"/>
      <c r="AC238" s="123"/>
      <c r="AD238" s="123"/>
      <c r="AE238" s="123"/>
      <c r="AF238" s="123"/>
      <c r="AG238" s="123"/>
    </row>
    <row r="239" spans="1:33" x14ac:dyDescent="0.25">
      <c r="B239" s="284" t="s">
        <v>532</v>
      </c>
      <c r="C239" s="276" t="s">
        <v>393</v>
      </c>
      <c r="D239" s="571">
        <v>13.487539999999999</v>
      </c>
      <c r="E239" s="572">
        <f t="shared" si="117"/>
        <v>4.1237181438299864</v>
      </c>
      <c r="F239" s="573">
        <f t="shared" si="142"/>
        <v>0.81858127109087286</v>
      </c>
      <c r="G239" s="574">
        <f t="shared" si="142"/>
        <v>0.49029680140049964</v>
      </c>
      <c r="H239" s="575">
        <f t="shared" si="142"/>
        <v>2.8148400713386135</v>
      </c>
      <c r="I239" s="576">
        <f t="shared" si="111"/>
        <v>7.8589577734904479</v>
      </c>
      <c r="J239" s="573">
        <f t="shared" si="143"/>
        <v>3.860376652706258</v>
      </c>
      <c r="K239" s="574">
        <f t="shared" si="143"/>
        <v>3.032042707958734</v>
      </c>
      <c r="L239" s="574">
        <f t="shared" si="143"/>
        <v>0.96653841282545627</v>
      </c>
      <c r="M239" s="577">
        <f t="shared" si="143"/>
        <v>4.9162198470935559E-2</v>
      </c>
      <c r="N239" s="576">
        <f t="shared" ref="N239:N240" si="144">O239+P239</f>
        <v>0.69210867187097735</v>
      </c>
      <c r="O239" s="578">
        <f>IFERROR($D239*O$242/100, 0)</f>
        <v>0.69210867187097735</v>
      </c>
      <c r="P239" s="575">
        <f t="shared" si="143"/>
        <v>0</v>
      </c>
      <c r="Q239" s="576">
        <f t="shared" si="143"/>
        <v>0.76359321233765309</v>
      </c>
      <c r="R239" s="123"/>
      <c r="T239" s="123"/>
      <c r="U239" s="123"/>
      <c r="V239" s="123"/>
      <c r="W239" s="123"/>
      <c r="X239" s="123"/>
      <c r="Y239" s="123"/>
      <c r="Z239" s="123"/>
      <c r="AA239" s="123"/>
      <c r="AB239" s="123"/>
      <c r="AC239" s="123"/>
      <c r="AD239" s="123"/>
      <c r="AE239" s="123"/>
      <c r="AF239" s="123"/>
      <c r="AG239" s="123"/>
    </row>
    <row r="240" spans="1:33" ht="15.75" thickBot="1" x14ac:dyDescent="0.3">
      <c r="B240" s="284" t="s">
        <v>533</v>
      </c>
      <c r="C240" s="276" t="s">
        <v>395</v>
      </c>
      <c r="D240" s="571">
        <v>0</v>
      </c>
      <c r="E240" s="572">
        <f t="shared" si="117"/>
        <v>0</v>
      </c>
      <c r="F240" s="573">
        <f t="shared" si="142"/>
        <v>0</v>
      </c>
      <c r="G240" s="574">
        <f t="shared" si="142"/>
        <v>0</v>
      </c>
      <c r="H240" s="575">
        <f t="shared" si="142"/>
        <v>0</v>
      </c>
      <c r="I240" s="576">
        <f t="shared" si="111"/>
        <v>0</v>
      </c>
      <c r="J240" s="573">
        <f t="shared" si="143"/>
        <v>0</v>
      </c>
      <c r="K240" s="574">
        <f t="shared" si="143"/>
        <v>0</v>
      </c>
      <c r="L240" s="574">
        <f t="shared" si="143"/>
        <v>0</v>
      </c>
      <c r="M240" s="577">
        <f t="shared" si="143"/>
        <v>0</v>
      </c>
      <c r="N240" s="576">
        <f t="shared" si="144"/>
        <v>0</v>
      </c>
      <c r="O240" s="578">
        <f>IFERROR($D240*O$242/100, 0)</f>
        <v>0</v>
      </c>
      <c r="P240" s="575">
        <f t="shared" si="143"/>
        <v>0</v>
      </c>
      <c r="Q240" s="576">
        <f t="shared" si="143"/>
        <v>0</v>
      </c>
      <c r="R240" s="123"/>
      <c r="T240" s="123"/>
      <c r="U240" s="123"/>
      <c r="V240" s="123"/>
      <c r="W240" s="123"/>
      <c r="X240" s="123"/>
      <c r="Y240" s="123"/>
      <c r="Z240" s="123"/>
      <c r="AA240" s="123"/>
      <c r="AB240" s="123"/>
      <c r="AC240" s="123"/>
      <c r="AD240" s="123"/>
      <c r="AE240" s="123"/>
      <c r="AF240" s="123"/>
      <c r="AG240" s="123"/>
    </row>
    <row r="241" spans="2:33" ht="102.75" thickBot="1" x14ac:dyDescent="0.3">
      <c r="B241" s="128" t="s">
        <v>191</v>
      </c>
      <c r="C241" s="129" t="s">
        <v>534</v>
      </c>
      <c r="D241" s="130" t="s">
        <v>448</v>
      </c>
      <c r="E241" s="131" t="s">
        <v>240</v>
      </c>
      <c r="F241" s="132" t="s">
        <v>241</v>
      </c>
      <c r="G241" s="133" t="s">
        <v>242</v>
      </c>
      <c r="H241" s="134" t="s">
        <v>243</v>
      </c>
      <c r="I241" s="130" t="s">
        <v>244</v>
      </c>
      <c r="J241" s="132" t="s">
        <v>245</v>
      </c>
      <c r="K241" s="133" t="s">
        <v>246</v>
      </c>
      <c r="L241" s="134" t="s">
        <v>247</v>
      </c>
      <c r="M241" s="136" t="s">
        <v>248</v>
      </c>
      <c r="N241" s="130" t="s">
        <v>249</v>
      </c>
      <c r="O241" s="137" t="s">
        <v>250</v>
      </c>
      <c r="P241" s="134" t="s">
        <v>251</v>
      </c>
      <c r="Q241" s="131" t="s">
        <v>252</v>
      </c>
      <c r="R241" s="123"/>
      <c r="T241" s="123"/>
      <c r="U241" s="123"/>
      <c r="V241" s="123"/>
      <c r="W241" s="123"/>
      <c r="X241" s="123"/>
      <c r="Y241" s="123"/>
      <c r="Z241" s="123"/>
      <c r="AA241" s="123"/>
      <c r="AB241" s="123"/>
      <c r="AC241" s="123"/>
      <c r="AD241" s="123"/>
      <c r="AE241" s="123"/>
      <c r="AF241" s="123"/>
      <c r="AG241" s="123"/>
    </row>
    <row r="242" spans="2:33" ht="25.5" x14ac:dyDescent="0.25">
      <c r="B242" s="579" t="s">
        <v>193</v>
      </c>
      <c r="C242" s="580" t="s">
        <v>535</v>
      </c>
      <c r="D242" s="159">
        <f>ROUND((O242+E242+I242+M242+P242+Q242),1)</f>
        <v>100</v>
      </c>
      <c r="E242" s="160">
        <f>SUM(F242:H242)</f>
        <v>30.574279252035478</v>
      </c>
      <c r="F242" s="161">
        <f>IFERROR((F25+F26)/($D$25+$D$26)*100, 0)</f>
        <v>6.0691665870193745</v>
      </c>
      <c r="G242" s="162">
        <f>IFERROR((G25+G26)/($D$25+$D$26)*100, 0)</f>
        <v>3.6351832980699195</v>
      </c>
      <c r="H242" s="163">
        <f>IFERROR((H25+H26)/($D$25+$D$26)*100, 0)</f>
        <v>20.869929366946185</v>
      </c>
      <c r="I242" s="159">
        <f>SUM(J242:L242)</f>
        <v>58.268281491587416</v>
      </c>
      <c r="J242" s="161">
        <f t="shared" ref="J242:Q242" si="145">IFERROR((J25+J26)/($D$25+$D$26)*100, 0)</f>
        <v>28.62179947348633</v>
      </c>
      <c r="K242" s="162">
        <f t="shared" si="145"/>
        <v>22.480324121068293</v>
      </c>
      <c r="L242" s="162">
        <f t="shared" si="145"/>
        <v>7.1661578970327895</v>
      </c>
      <c r="M242" s="164">
        <f t="shared" si="145"/>
        <v>0.36450085390616499</v>
      </c>
      <c r="N242" s="159">
        <f t="shared" ref="N242:N243" si="146">O242+P242</f>
        <v>5.1314670567870593</v>
      </c>
      <c r="O242" s="165">
        <f>IFERROR((O25+O26)/($D$25+$D$26)*100, 0)</f>
        <v>5.1314670567870593</v>
      </c>
      <c r="P242" s="163">
        <f t="shared" si="145"/>
        <v>0</v>
      </c>
      <c r="Q242" s="159">
        <f t="shared" si="145"/>
        <v>5.6614713456838919</v>
      </c>
      <c r="R242" s="123"/>
      <c r="T242" s="123"/>
      <c r="U242" s="123"/>
      <c r="V242" s="123"/>
      <c r="W242" s="123"/>
      <c r="X242" s="123"/>
      <c r="Y242" s="123"/>
      <c r="Z242" s="123"/>
      <c r="AA242" s="123"/>
      <c r="AB242" s="123"/>
      <c r="AC242" s="123"/>
      <c r="AD242" s="123"/>
      <c r="AE242" s="123"/>
      <c r="AF242" s="123"/>
      <c r="AG242" s="123"/>
    </row>
    <row r="243" spans="2:33" ht="15.75" thickBot="1" x14ac:dyDescent="0.3">
      <c r="B243" s="581" t="s">
        <v>195</v>
      </c>
      <c r="C243" s="582" t="s">
        <v>536</v>
      </c>
      <c r="D243" s="583">
        <f>ROUND((O243+E243+I243+M243+P243+Q243),1)</f>
        <v>100</v>
      </c>
      <c r="E243" s="584">
        <f>SUM(F243:H243)</f>
        <v>30.574279252035478</v>
      </c>
      <c r="F243" s="585">
        <f>'6'!F164</f>
        <v>6.0691665870193745</v>
      </c>
      <c r="G243" s="586">
        <f>'6'!G164</f>
        <v>3.6351832980699195</v>
      </c>
      <c r="H243" s="587">
        <f>'6'!H164</f>
        <v>20.869929366946185</v>
      </c>
      <c r="I243" s="583">
        <f>SUM(J243:L243)</f>
        <v>58.268281491587409</v>
      </c>
      <c r="J243" s="585">
        <f>'6'!J164</f>
        <v>28.621799473486327</v>
      </c>
      <c r="K243" s="586">
        <f>'6'!K164</f>
        <v>22.480324121068293</v>
      </c>
      <c r="L243" s="586">
        <f>'6'!L164</f>
        <v>7.1661578970327895</v>
      </c>
      <c r="M243" s="588">
        <f>'6'!M164</f>
        <v>0.36450085390616505</v>
      </c>
      <c r="N243" s="583">
        <f t="shared" si="146"/>
        <v>5.1314670567870593</v>
      </c>
      <c r="O243" s="589">
        <f>'6'!O164</f>
        <v>5.1314670567870593</v>
      </c>
      <c r="P243" s="587">
        <f>'6'!P164</f>
        <v>0</v>
      </c>
      <c r="Q243" s="583">
        <f>'6'!Q164</f>
        <v>5.6614713456838928</v>
      </c>
      <c r="R243" s="123"/>
      <c r="T243" s="123"/>
      <c r="U243" s="123"/>
      <c r="V243" s="123"/>
      <c r="W243" s="123"/>
      <c r="X243" s="123"/>
      <c r="Y243" s="123"/>
      <c r="Z243" s="123"/>
      <c r="AA243" s="123"/>
      <c r="AB243" s="123"/>
      <c r="AC243" s="123"/>
      <c r="AD243" s="123"/>
      <c r="AE243" s="123"/>
      <c r="AF243" s="123"/>
      <c r="AG243" s="123"/>
    </row>
    <row r="245" spans="2:33" x14ac:dyDescent="0.25">
      <c r="C245" s="590" t="s">
        <v>537</v>
      </c>
    </row>
    <row r="246" spans="2:33" x14ac:dyDescent="0.25">
      <c r="C246" s="591" t="s">
        <v>538</v>
      </c>
    </row>
    <row r="247" spans="2:33" x14ac:dyDescent="0.25">
      <c r="C247" s="592" t="s">
        <v>539</v>
      </c>
      <c r="D247" s="593">
        <f>$E$24+$I$24+$M$24+$O$24-$E$51-$I$51-$M$51-$O$51-$E$61-$I$61-$M$61-$O$61-$E$62-$I$62-$M$62-$O$62-E63-I63-M63-O63-$E$64-$I$64-$M$64-$O$64-$E$107-$I$107-$M$107-$O$107-$E$114-$I$114-$M$114-$O$114-$E$204-$M$204-$I$204-$O$204-$E$211-$I$211-$M$211-$O$211</f>
        <v>1118.3054950904937</v>
      </c>
    </row>
    <row r="248" spans="2:33" x14ac:dyDescent="0.25">
      <c r="C248" s="592" t="s">
        <v>540</v>
      </c>
      <c r="D248" s="593">
        <f>$E$24+$I$24+$M$24-$E$51-$I$51-$M$51-$E$61-$I$61-$M$61-$E$62-$I$62-$M$62-$E$64-$I$64-$M$64-$E$107-$I$107-$M$107-$E$114-$I$114-$M$114-$E$204-$M$204-$I$204-$E$211-$I$211-$M$211-E63-I63-M63</f>
        <v>1049.1881857789404</v>
      </c>
    </row>
  </sheetData>
  <autoFilter ref="A9:AG243" xr:uid="{00000000-0001-0000-0500-000000000000}"/>
  <conditionalFormatting sqref="D11:Q243">
    <cfRule type="cellIs" dxfId="0" priority="1" operator="lessThan">
      <formula>0</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6340-786A-414B-A317-D521F86121AB}">
  <sheetPr codeName="Sheet99">
    <tabColor theme="0" tint="-0.14999847407452621"/>
  </sheetPr>
  <dimension ref="A1:R55"/>
  <sheetViews>
    <sheetView workbookViewId="0">
      <selection activeCell="F8" sqref="F8"/>
    </sheetView>
  </sheetViews>
  <sheetFormatPr defaultRowHeight="15" x14ac:dyDescent="0.25"/>
  <cols>
    <col min="2" max="2" width="9.140625" style="123"/>
    <col min="3" max="3" width="51.5703125" style="123" customWidth="1"/>
    <col min="4" max="5" width="22.5703125" style="123" customWidth="1"/>
    <col min="6" max="6" width="12.5703125" bestFit="1" customWidth="1"/>
    <col min="7" max="7" width="11.42578125" customWidth="1"/>
    <col min="12" max="12" width="11.5703125" customWidth="1"/>
    <col min="13" max="13" width="12" bestFit="1" customWidth="1"/>
  </cols>
  <sheetData>
    <row r="1" spans="1:18" x14ac:dyDescent="0.25">
      <c r="A1" s="594"/>
      <c r="B1" s="594"/>
      <c r="C1" s="594"/>
      <c r="D1" s="595"/>
      <c r="E1" s="594"/>
    </row>
    <row r="2" spans="1:18" ht="84" x14ac:dyDescent="0.25">
      <c r="A2" s="594"/>
      <c r="B2" s="594"/>
      <c r="C2" s="594"/>
      <c r="D2" s="595"/>
      <c r="E2" s="596" t="s">
        <v>541</v>
      </c>
    </row>
    <row r="3" spans="1:18" x14ac:dyDescent="0.25">
      <c r="A3" s="594"/>
      <c r="B3" s="594"/>
      <c r="C3" s="29" t="s">
        <v>1333</v>
      </c>
      <c r="D3" s="595"/>
      <c r="E3" s="594"/>
    </row>
    <row r="4" spans="1:18" x14ac:dyDescent="0.25">
      <c r="A4" s="594"/>
      <c r="B4" s="594"/>
      <c r="C4" s="29" t="s">
        <v>1334</v>
      </c>
      <c r="D4" s="595"/>
      <c r="E4" s="594"/>
    </row>
    <row r="5" spans="1:18" x14ac:dyDescent="0.25">
      <c r="A5" s="594"/>
      <c r="B5" s="594"/>
      <c r="C5" s="594"/>
      <c r="D5" s="595"/>
      <c r="E5" s="594"/>
    </row>
    <row r="6" spans="1:18" ht="47.25" x14ac:dyDescent="0.25">
      <c r="A6" s="594"/>
      <c r="B6" s="594"/>
      <c r="C6" s="597" t="s">
        <v>542</v>
      </c>
      <c r="D6" s="595"/>
      <c r="E6" s="594"/>
    </row>
    <row r="7" spans="1:18" ht="15.75" x14ac:dyDescent="0.25">
      <c r="A7" s="594"/>
      <c r="B7" s="594"/>
      <c r="C7" s="597"/>
      <c r="D7" s="595"/>
      <c r="E7" s="594"/>
    </row>
    <row r="8" spans="1:18" ht="15.75" thickBot="1" x14ac:dyDescent="0.3">
      <c r="A8" s="594"/>
      <c r="B8" s="594"/>
      <c r="C8" s="594"/>
      <c r="D8" s="595"/>
      <c r="E8" s="594"/>
    </row>
    <row r="9" spans="1:18" ht="15.75" thickBot="1" x14ac:dyDescent="0.3">
      <c r="A9" s="594"/>
      <c r="B9" s="598" t="s">
        <v>2</v>
      </c>
      <c r="C9" s="599" t="s">
        <v>58</v>
      </c>
      <c r="D9" s="600" t="s">
        <v>59</v>
      </c>
      <c r="E9" s="601" t="s">
        <v>60</v>
      </c>
      <c r="F9" s="123"/>
      <c r="G9" s="123"/>
      <c r="H9" s="123"/>
      <c r="I9" s="123"/>
      <c r="J9" s="123"/>
      <c r="K9" s="123"/>
      <c r="L9" s="123"/>
      <c r="M9" s="123"/>
      <c r="N9" s="123"/>
      <c r="O9" s="123"/>
      <c r="P9" s="123"/>
      <c r="Q9" s="123"/>
      <c r="R9" s="123"/>
    </row>
    <row r="10" spans="1:18" ht="25.5" thickTop="1" thickBot="1" x14ac:dyDescent="0.3">
      <c r="A10" s="594"/>
      <c r="B10" s="602" t="s">
        <v>543</v>
      </c>
      <c r="C10" s="603" t="s">
        <v>544</v>
      </c>
      <c r="D10" s="604">
        <v>11009.56781</v>
      </c>
      <c r="E10" s="605" t="s">
        <v>545</v>
      </c>
      <c r="F10" s="123"/>
      <c r="G10" s="123"/>
      <c r="H10" s="123"/>
      <c r="I10" s="123"/>
      <c r="J10" s="123"/>
      <c r="K10" s="123"/>
      <c r="L10" s="123"/>
      <c r="M10" s="123"/>
      <c r="N10" s="123"/>
      <c r="O10" s="123"/>
      <c r="P10" s="123"/>
      <c r="Q10" s="123"/>
      <c r="R10" s="123"/>
    </row>
    <row r="11" spans="1:18" ht="37.5" thickTop="1" thickBot="1" x14ac:dyDescent="0.3">
      <c r="A11" s="594"/>
      <c r="B11" s="602" t="s">
        <v>62</v>
      </c>
      <c r="C11" s="603" t="s">
        <v>546</v>
      </c>
      <c r="D11" s="604">
        <f>SUM(D12:D13)+D17</f>
        <v>4379.759240889377</v>
      </c>
      <c r="E11" s="605" t="s">
        <v>547</v>
      </c>
      <c r="F11" s="123"/>
      <c r="G11" s="123"/>
      <c r="H11" s="123"/>
      <c r="I11" s="123"/>
      <c r="J11" s="123"/>
      <c r="K11" s="123"/>
      <c r="L11" s="123"/>
      <c r="M11" s="123"/>
      <c r="N11" s="123"/>
      <c r="O11" s="123"/>
      <c r="P11" s="123"/>
      <c r="Q11" s="123"/>
      <c r="R11" s="123"/>
    </row>
    <row r="12" spans="1:18" ht="24.75" thickTop="1" x14ac:dyDescent="0.25">
      <c r="A12" s="594"/>
      <c r="B12" s="606" t="s">
        <v>64</v>
      </c>
      <c r="C12" s="607" t="s">
        <v>548</v>
      </c>
      <c r="D12" s="608">
        <f>'7'!E10</f>
        <v>1391.7138754409284</v>
      </c>
      <c r="E12" s="117" t="s">
        <v>547</v>
      </c>
      <c r="F12" s="123"/>
      <c r="G12" s="123"/>
      <c r="H12" s="123"/>
      <c r="I12" s="123"/>
      <c r="J12" s="123"/>
      <c r="K12" s="123"/>
      <c r="L12" s="123"/>
      <c r="M12" s="123"/>
      <c r="N12" s="123"/>
      <c r="O12" s="123"/>
      <c r="P12" s="123"/>
      <c r="Q12" s="123"/>
      <c r="R12" s="123"/>
    </row>
    <row r="13" spans="1:18" ht="24" x14ac:dyDescent="0.25">
      <c r="A13" s="594"/>
      <c r="B13" s="47" t="s">
        <v>70</v>
      </c>
      <c r="C13" s="70" t="s">
        <v>549</v>
      </c>
      <c r="D13" s="71">
        <f>'7'!I10</f>
        <v>2987.2088119484288</v>
      </c>
      <c r="E13" s="50" t="s">
        <v>547</v>
      </c>
      <c r="F13" s="123"/>
      <c r="G13" s="123"/>
      <c r="H13" s="123"/>
      <c r="I13" s="123"/>
      <c r="J13" s="123"/>
      <c r="K13" s="123"/>
      <c r="L13" s="123"/>
      <c r="M13" s="123"/>
      <c r="N13" s="123"/>
      <c r="O13" s="123"/>
      <c r="P13" s="123"/>
      <c r="Q13" s="123"/>
      <c r="R13" s="123"/>
    </row>
    <row r="14" spans="1:18" ht="24" x14ac:dyDescent="0.25">
      <c r="A14" s="594"/>
      <c r="B14" s="47" t="s">
        <v>72</v>
      </c>
      <c r="C14" s="70" t="s">
        <v>550</v>
      </c>
      <c r="D14" s="71">
        <f>'7'!J10</f>
        <v>1680.6028018048814</v>
      </c>
      <c r="E14" s="50" t="s">
        <v>547</v>
      </c>
      <c r="F14" s="123"/>
      <c r="G14" s="123"/>
      <c r="H14" s="123"/>
      <c r="I14" s="123"/>
      <c r="J14" s="123"/>
      <c r="K14" s="123"/>
      <c r="L14" s="123"/>
      <c r="M14" s="123"/>
      <c r="N14" s="123"/>
      <c r="O14" s="123"/>
      <c r="P14" s="123"/>
      <c r="Q14" s="123"/>
      <c r="R14" s="123"/>
    </row>
    <row r="15" spans="1:18" x14ac:dyDescent="0.25">
      <c r="A15" s="594"/>
      <c r="B15" s="47" t="s">
        <v>80</v>
      </c>
      <c r="C15" s="70" t="s">
        <v>551</v>
      </c>
      <c r="D15" s="71">
        <f>'7'!K10</f>
        <v>1286.5769107513361</v>
      </c>
      <c r="E15" s="50" t="s">
        <v>547</v>
      </c>
      <c r="F15" s="123"/>
      <c r="G15" s="123"/>
      <c r="H15" s="123"/>
      <c r="I15" s="123"/>
      <c r="J15" s="123"/>
      <c r="K15" s="123"/>
      <c r="L15" s="123"/>
      <c r="M15" s="123"/>
      <c r="N15" s="123"/>
      <c r="O15" s="123"/>
      <c r="P15" s="123"/>
      <c r="Q15" s="123"/>
      <c r="R15" s="123"/>
    </row>
    <row r="16" spans="1:18" ht="24" x14ac:dyDescent="0.25">
      <c r="A16" s="594"/>
      <c r="B16" s="47" t="s">
        <v>90</v>
      </c>
      <c r="C16" s="70" t="s">
        <v>552</v>
      </c>
      <c r="D16" s="71">
        <f>'7'!L10</f>
        <v>20.0290993922114</v>
      </c>
      <c r="E16" s="50" t="s">
        <v>547</v>
      </c>
      <c r="F16" s="123"/>
      <c r="G16" s="123"/>
      <c r="H16" s="123"/>
      <c r="I16" s="123"/>
      <c r="J16" s="123"/>
      <c r="K16" s="123"/>
      <c r="L16" s="123"/>
      <c r="M16" s="123"/>
      <c r="N16" s="123"/>
      <c r="O16" s="123"/>
      <c r="P16" s="123"/>
      <c r="Q16" s="123"/>
      <c r="R16" s="123"/>
    </row>
    <row r="17" spans="1:18" ht="24.75" thickBot="1" x14ac:dyDescent="0.3">
      <c r="A17" s="594"/>
      <c r="B17" s="51" t="s">
        <v>98</v>
      </c>
      <c r="C17" s="70" t="s">
        <v>553</v>
      </c>
      <c r="D17" s="71">
        <f>'7'!M10</f>
        <v>0.83655350001986761</v>
      </c>
      <c r="E17" s="50" t="s">
        <v>547</v>
      </c>
      <c r="F17" s="123"/>
      <c r="G17" s="123"/>
      <c r="H17" s="123"/>
      <c r="I17" s="123"/>
      <c r="J17" s="123"/>
      <c r="K17" s="123"/>
      <c r="L17" s="123"/>
      <c r="M17" s="123"/>
      <c r="N17" s="123"/>
      <c r="O17" s="123"/>
      <c r="P17" s="123"/>
      <c r="Q17" s="123"/>
      <c r="R17" s="123"/>
    </row>
    <row r="18" spans="1:18" ht="24" x14ac:dyDescent="0.25">
      <c r="A18" s="594"/>
      <c r="B18" s="43" t="s">
        <v>103</v>
      </c>
      <c r="C18" s="609" t="s">
        <v>554</v>
      </c>
      <c r="D18" s="69">
        <f>SUM(D19:D28)</f>
        <v>6587.5045249408704</v>
      </c>
      <c r="E18" s="46"/>
      <c r="F18" s="123"/>
      <c r="G18" s="123"/>
      <c r="H18" s="123"/>
      <c r="I18" s="123"/>
      <c r="J18" s="123"/>
      <c r="K18" s="123"/>
      <c r="L18" s="123"/>
      <c r="M18" s="123"/>
      <c r="N18" s="123"/>
      <c r="O18" s="123"/>
      <c r="P18" s="123"/>
      <c r="Q18" s="123"/>
      <c r="R18" s="123"/>
    </row>
    <row r="19" spans="1:18" x14ac:dyDescent="0.25">
      <c r="A19" s="594"/>
      <c r="B19" s="47" t="s">
        <v>105</v>
      </c>
      <c r="C19" s="610" t="s">
        <v>555</v>
      </c>
      <c r="D19" s="611">
        <v>4862.0742900000005</v>
      </c>
      <c r="E19" s="50"/>
      <c r="F19" s="123"/>
      <c r="G19" s="612"/>
      <c r="H19" s="123"/>
      <c r="I19" s="123"/>
      <c r="J19" s="123"/>
      <c r="K19" s="123"/>
      <c r="L19" s="123"/>
      <c r="M19" s="123"/>
      <c r="N19" s="123"/>
      <c r="O19" s="123"/>
      <c r="P19" s="123"/>
      <c r="Q19" s="123"/>
      <c r="R19" s="123"/>
    </row>
    <row r="20" spans="1:18" ht="24" x14ac:dyDescent="0.25">
      <c r="A20" s="594"/>
      <c r="B20" s="47" t="s">
        <v>114</v>
      </c>
      <c r="C20" s="610" t="s">
        <v>556</v>
      </c>
      <c r="D20" s="611">
        <v>0</v>
      </c>
      <c r="E20" s="50"/>
      <c r="F20" s="123"/>
      <c r="G20" s="123"/>
      <c r="H20" s="123"/>
      <c r="I20" s="123"/>
      <c r="J20" s="123"/>
      <c r="K20" s="123"/>
      <c r="L20" s="123"/>
      <c r="M20" s="123"/>
      <c r="N20" s="123"/>
      <c r="O20" s="123"/>
      <c r="P20" s="123"/>
      <c r="Q20" s="123"/>
      <c r="R20" s="123"/>
    </row>
    <row r="21" spans="1:18" x14ac:dyDescent="0.25">
      <c r="A21" s="594"/>
      <c r="B21" s="47" t="s">
        <v>289</v>
      </c>
      <c r="C21" s="610" t="s">
        <v>557</v>
      </c>
      <c r="D21" s="611">
        <v>0</v>
      </c>
      <c r="E21" s="50"/>
      <c r="F21" s="123"/>
      <c r="G21" s="123"/>
      <c r="H21" s="123"/>
      <c r="I21" s="123"/>
      <c r="J21" s="123"/>
      <c r="K21" s="123"/>
      <c r="L21" s="123"/>
      <c r="M21" s="123"/>
      <c r="N21" s="123"/>
      <c r="O21" s="123"/>
      <c r="P21" s="123"/>
      <c r="Q21" s="123"/>
      <c r="R21" s="123"/>
    </row>
    <row r="22" spans="1:18" x14ac:dyDescent="0.25">
      <c r="A22" s="594"/>
      <c r="B22" s="47" t="s">
        <v>294</v>
      </c>
      <c r="C22" s="610" t="s">
        <v>558</v>
      </c>
      <c r="D22" s="611">
        <v>0</v>
      </c>
      <c r="E22" s="50"/>
      <c r="F22" s="123"/>
      <c r="G22" s="123"/>
      <c r="H22" s="123"/>
      <c r="I22" s="123"/>
      <c r="J22" s="123"/>
      <c r="K22" s="123"/>
      <c r="L22" s="123"/>
      <c r="M22" s="123"/>
      <c r="N22" s="123"/>
      <c r="O22" s="123"/>
      <c r="P22" s="123"/>
      <c r="Q22" s="123"/>
      <c r="R22" s="123"/>
    </row>
    <row r="23" spans="1:18" x14ac:dyDescent="0.25">
      <c r="A23" s="594"/>
      <c r="B23" s="47" t="s">
        <v>299</v>
      </c>
      <c r="C23" s="610" t="s">
        <v>559</v>
      </c>
      <c r="D23" s="611">
        <v>0</v>
      </c>
      <c r="E23" s="50"/>
      <c r="F23" s="123"/>
      <c r="G23" s="123"/>
      <c r="H23" s="123"/>
      <c r="I23" s="123"/>
      <c r="J23" s="123"/>
      <c r="K23" s="123"/>
      <c r="L23" s="123"/>
      <c r="M23" s="123"/>
      <c r="N23" s="123"/>
      <c r="O23" s="123"/>
      <c r="P23" s="123"/>
      <c r="Q23" s="123"/>
      <c r="R23" s="123"/>
    </row>
    <row r="24" spans="1:18" x14ac:dyDescent="0.25">
      <c r="A24" s="594"/>
      <c r="B24" s="47" t="s">
        <v>305</v>
      </c>
      <c r="C24" s="610" t="s">
        <v>560</v>
      </c>
      <c r="D24" s="611">
        <v>0</v>
      </c>
      <c r="E24" s="50"/>
      <c r="F24" s="123"/>
      <c r="G24" s="123"/>
      <c r="H24" s="123"/>
      <c r="I24" s="123"/>
      <c r="J24" s="123"/>
      <c r="K24" s="123"/>
      <c r="L24" s="123"/>
      <c r="M24" s="123"/>
      <c r="N24" s="123"/>
      <c r="O24" s="123"/>
      <c r="P24" s="123"/>
      <c r="Q24" s="123"/>
      <c r="R24" s="123"/>
    </row>
    <row r="25" spans="1:18" ht="24" x14ac:dyDescent="0.25">
      <c r="A25" s="594"/>
      <c r="B25" s="47" t="s">
        <v>309</v>
      </c>
      <c r="C25" s="610" t="s">
        <v>561</v>
      </c>
      <c r="D25" s="611">
        <v>0</v>
      </c>
      <c r="E25" s="50"/>
      <c r="F25" s="123"/>
      <c r="G25" s="123"/>
      <c r="H25" s="123"/>
      <c r="I25" s="123"/>
      <c r="J25" s="123"/>
      <c r="K25" s="123"/>
      <c r="L25" s="123"/>
      <c r="M25" s="123"/>
      <c r="N25" s="123"/>
      <c r="O25" s="123"/>
      <c r="P25" s="123"/>
      <c r="Q25" s="123"/>
      <c r="R25" s="123"/>
    </row>
    <row r="26" spans="1:18" x14ac:dyDescent="0.25">
      <c r="A26" s="594"/>
      <c r="B26" s="47" t="s">
        <v>318</v>
      </c>
      <c r="C26" s="610" t="s">
        <v>562</v>
      </c>
      <c r="D26" s="611">
        <v>1650.08662</v>
      </c>
      <c r="E26" s="50"/>
      <c r="F26" s="123"/>
      <c r="G26" s="613"/>
      <c r="H26" s="614"/>
      <c r="I26" s="123"/>
      <c r="J26" s="123"/>
      <c r="K26" s="614"/>
      <c r="L26" s="614"/>
      <c r="M26" s="614"/>
      <c r="N26" s="614"/>
      <c r="O26" s="614"/>
      <c r="P26" s="614"/>
      <c r="Q26" s="614"/>
      <c r="R26" s="614"/>
    </row>
    <row r="27" spans="1:18" ht="24" x14ac:dyDescent="0.25">
      <c r="A27" s="594"/>
      <c r="B27" s="51" t="s">
        <v>320</v>
      </c>
      <c r="C27" s="615" t="s">
        <v>563</v>
      </c>
      <c r="D27" s="616">
        <v>818.38092999999969</v>
      </c>
      <c r="E27" s="54"/>
      <c r="F27" s="123"/>
      <c r="G27" s="123"/>
      <c r="H27" s="123"/>
      <c r="I27" s="123"/>
      <c r="J27" s="123"/>
      <c r="K27" s="617"/>
      <c r="L27" s="123"/>
      <c r="M27" s="123"/>
      <c r="N27" s="123"/>
      <c r="O27" s="123"/>
      <c r="P27" s="123"/>
      <c r="Q27" s="123"/>
      <c r="R27" s="123"/>
    </row>
    <row r="28" spans="1:18" ht="24.75" thickBot="1" x14ac:dyDescent="0.3">
      <c r="A28" s="594"/>
      <c r="B28" s="618" t="s">
        <v>332</v>
      </c>
      <c r="C28" s="619" t="s">
        <v>564</v>
      </c>
      <c r="D28" s="620">
        <f>D10-D11-D29-D19-D20-D21-D22-D23-D24-D25-D26-D27</f>
        <v>-743.03731505912981</v>
      </c>
      <c r="E28" s="121"/>
      <c r="F28" s="123"/>
      <c r="G28" s="123"/>
      <c r="H28" s="123"/>
      <c r="I28" s="123"/>
      <c r="J28" s="123"/>
      <c r="K28" s="123"/>
      <c r="L28" s="123"/>
      <c r="M28" s="123"/>
      <c r="N28" s="123"/>
      <c r="O28" s="123"/>
      <c r="P28" s="123"/>
      <c r="Q28" s="123"/>
      <c r="R28" s="123"/>
    </row>
    <row r="29" spans="1:18" x14ac:dyDescent="0.25">
      <c r="A29" s="594"/>
      <c r="B29" s="55" t="s">
        <v>123</v>
      </c>
      <c r="C29" s="621" t="s">
        <v>565</v>
      </c>
      <c r="D29" s="622">
        <f>SUM(D30:D32)</f>
        <v>42.304044169753148</v>
      </c>
      <c r="E29" s="50" t="s">
        <v>547</v>
      </c>
      <c r="F29" s="123"/>
      <c r="G29" s="123"/>
      <c r="H29" s="123"/>
      <c r="I29" s="123"/>
      <c r="J29" s="123"/>
      <c r="K29" s="123"/>
      <c r="L29" s="123"/>
      <c r="M29" s="123"/>
      <c r="N29" s="123"/>
      <c r="O29" s="123"/>
      <c r="P29" s="123"/>
      <c r="Q29" s="123"/>
      <c r="R29" s="123"/>
    </row>
    <row r="30" spans="1:18" x14ac:dyDescent="0.25">
      <c r="A30" s="594"/>
      <c r="B30" s="51" t="s">
        <v>125</v>
      </c>
      <c r="C30" s="78" t="s">
        <v>566</v>
      </c>
      <c r="D30" s="79">
        <f>'7'!O10</f>
        <v>37.467677858309521</v>
      </c>
      <c r="E30" s="54" t="s">
        <v>547</v>
      </c>
      <c r="F30" s="123"/>
      <c r="G30" s="123"/>
      <c r="H30" s="123"/>
      <c r="I30" s="123"/>
      <c r="J30" s="123"/>
      <c r="K30" s="123"/>
      <c r="L30" s="123"/>
      <c r="M30" s="123"/>
      <c r="N30" s="123"/>
      <c r="O30" s="123"/>
      <c r="P30" s="123"/>
      <c r="Q30" s="123"/>
      <c r="R30" s="123"/>
    </row>
    <row r="31" spans="1:18" x14ac:dyDescent="0.25">
      <c r="A31" s="594"/>
      <c r="B31" s="47" t="s">
        <v>127</v>
      </c>
      <c r="C31" s="70" t="s">
        <v>567</v>
      </c>
      <c r="D31" s="71">
        <f>'7'!P10</f>
        <v>0</v>
      </c>
      <c r="E31" s="50" t="s">
        <v>547</v>
      </c>
      <c r="F31" s="123"/>
      <c r="G31" s="123"/>
      <c r="H31" s="123"/>
      <c r="I31" s="123"/>
      <c r="J31" s="123"/>
      <c r="K31" s="123"/>
      <c r="L31" s="123"/>
      <c r="M31" s="123"/>
      <c r="N31" s="123"/>
      <c r="O31" s="123"/>
      <c r="P31" s="123"/>
      <c r="Q31" s="123"/>
      <c r="R31" s="123"/>
    </row>
    <row r="32" spans="1:18" ht="15.75" thickBot="1" x14ac:dyDescent="0.3">
      <c r="A32" s="594"/>
      <c r="B32" s="51" t="s">
        <v>135</v>
      </c>
      <c r="C32" s="78" t="s">
        <v>568</v>
      </c>
      <c r="D32" s="79">
        <f>'7'!Q10</f>
        <v>4.8363663114436255</v>
      </c>
      <c r="E32" s="54" t="s">
        <v>547</v>
      </c>
      <c r="F32" s="123"/>
      <c r="G32" s="123"/>
      <c r="H32" s="123"/>
      <c r="I32" s="123"/>
      <c r="J32" s="123"/>
      <c r="K32" s="123"/>
      <c r="L32" s="123"/>
      <c r="M32" s="123"/>
      <c r="N32" s="123"/>
      <c r="O32" s="123"/>
      <c r="P32" s="123"/>
      <c r="Q32" s="123"/>
      <c r="R32" s="123"/>
    </row>
    <row r="33" spans="1:18" ht="25.5" thickTop="1" thickBot="1" x14ac:dyDescent="0.3">
      <c r="A33" s="594"/>
      <c r="B33" s="602" t="s">
        <v>569</v>
      </c>
      <c r="C33" s="603" t="s">
        <v>570</v>
      </c>
      <c r="D33" s="623">
        <v>26948.684890000004</v>
      </c>
      <c r="E33" s="605"/>
      <c r="F33" s="123"/>
      <c r="G33" s="123"/>
      <c r="H33" s="123"/>
      <c r="I33" s="123"/>
      <c r="J33" s="123"/>
      <c r="K33" s="123"/>
      <c r="L33" s="123"/>
      <c r="M33" s="123"/>
      <c r="N33" s="123"/>
      <c r="O33" s="123"/>
      <c r="P33" s="123"/>
      <c r="Q33" s="123"/>
      <c r="R33" s="123"/>
    </row>
    <row r="34" spans="1:18" ht="37.5" thickTop="1" thickBot="1" x14ac:dyDescent="0.3">
      <c r="A34" s="594"/>
      <c r="B34" s="602" t="s">
        <v>137</v>
      </c>
      <c r="C34" s="603" t="s">
        <v>571</v>
      </c>
      <c r="D34" s="604">
        <f>SUM(D35:D36)+D40</f>
        <v>9854.6947359008791</v>
      </c>
      <c r="E34" s="605" t="s">
        <v>572</v>
      </c>
      <c r="F34" s="123"/>
      <c r="G34" s="123"/>
      <c r="H34" s="123"/>
      <c r="I34" s="123"/>
      <c r="J34" s="123"/>
      <c r="K34" s="123"/>
      <c r="L34" s="123"/>
      <c r="M34" s="123"/>
      <c r="N34" s="123"/>
      <c r="O34" s="123"/>
      <c r="P34" s="123"/>
      <c r="Q34" s="123"/>
      <c r="R34" s="123"/>
    </row>
    <row r="35" spans="1:18" ht="24.75" thickTop="1" x14ac:dyDescent="0.25">
      <c r="A35" s="594"/>
      <c r="B35" s="606" t="s">
        <v>139</v>
      </c>
      <c r="C35" s="607" t="s">
        <v>573</v>
      </c>
      <c r="D35" s="608">
        <f>'6'!E10</f>
        <v>2909.725931804946</v>
      </c>
      <c r="E35" s="117" t="s">
        <v>572</v>
      </c>
      <c r="F35" s="123"/>
      <c r="G35" s="123"/>
      <c r="H35" s="123"/>
      <c r="I35" s="123"/>
      <c r="J35" s="123"/>
      <c r="K35" s="123"/>
      <c r="L35" s="123"/>
      <c r="M35" s="123"/>
      <c r="N35" s="123"/>
      <c r="O35" s="123"/>
      <c r="P35" s="123"/>
      <c r="Q35" s="123"/>
      <c r="R35" s="123"/>
    </row>
    <row r="36" spans="1:18" ht="24" x14ac:dyDescent="0.25">
      <c r="A36" s="594"/>
      <c r="B36" s="47" t="s">
        <v>141</v>
      </c>
      <c r="C36" s="70" t="s">
        <v>574</v>
      </c>
      <c r="D36" s="71">
        <f>'6'!I10</f>
        <v>6943.3591173340401</v>
      </c>
      <c r="E36" s="50" t="s">
        <v>572</v>
      </c>
      <c r="F36" s="123"/>
      <c r="G36" s="123"/>
      <c r="H36" s="123"/>
      <c r="I36" s="123"/>
      <c r="J36" s="123"/>
      <c r="K36" s="123"/>
      <c r="L36" s="123"/>
      <c r="M36" s="123"/>
      <c r="N36" s="123"/>
      <c r="O36" s="123"/>
      <c r="P36" s="123"/>
      <c r="Q36" s="123"/>
      <c r="R36" s="123"/>
    </row>
    <row r="37" spans="1:18" ht="24" x14ac:dyDescent="0.25">
      <c r="A37" s="594"/>
      <c r="B37" s="47" t="s">
        <v>575</v>
      </c>
      <c r="C37" s="70" t="s">
        <v>576</v>
      </c>
      <c r="D37" s="71">
        <f>'6'!J10</f>
        <v>3373.9507372675007</v>
      </c>
      <c r="E37" s="50" t="s">
        <v>572</v>
      </c>
      <c r="F37" s="123"/>
      <c r="G37" s="123"/>
      <c r="H37" s="123"/>
      <c r="I37" s="123"/>
      <c r="J37" s="123"/>
      <c r="K37" s="123"/>
      <c r="L37" s="123"/>
      <c r="M37" s="123"/>
      <c r="N37" s="123"/>
      <c r="O37" s="123"/>
      <c r="P37" s="123"/>
      <c r="Q37" s="123"/>
      <c r="R37" s="123"/>
    </row>
    <row r="38" spans="1:18" ht="24" x14ac:dyDescent="0.25">
      <c r="A38" s="594"/>
      <c r="B38" s="47" t="s">
        <v>577</v>
      </c>
      <c r="C38" s="70" t="s">
        <v>578</v>
      </c>
      <c r="D38" s="71">
        <f>'6'!K10</f>
        <v>3527.1543649522059</v>
      </c>
      <c r="E38" s="50" t="s">
        <v>572</v>
      </c>
      <c r="F38" s="123"/>
      <c r="G38" s="123"/>
      <c r="H38" s="123"/>
      <c r="I38" s="123"/>
      <c r="J38" s="123"/>
      <c r="K38" s="123"/>
      <c r="L38" s="123"/>
      <c r="M38" s="123"/>
      <c r="N38" s="123"/>
      <c r="O38" s="123"/>
      <c r="P38" s="123"/>
      <c r="Q38" s="123"/>
      <c r="R38" s="123"/>
    </row>
    <row r="39" spans="1:18" ht="24" x14ac:dyDescent="0.25">
      <c r="A39" s="594"/>
      <c r="B39" s="47" t="s">
        <v>579</v>
      </c>
      <c r="C39" s="70" t="s">
        <v>580</v>
      </c>
      <c r="D39" s="71">
        <f>'6'!L10</f>
        <v>42.254015114332852</v>
      </c>
      <c r="E39" s="50" t="s">
        <v>572</v>
      </c>
      <c r="F39" s="123"/>
      <c r="G39" s="123"/>
      <c r="H39" s="123"/>
      <c r="I39" s="123"/>
      <c r="J39" s="123"/>
      <c r="K39" s="123"/>
      <c r="L39" s="123"/>
      <c r="M39" s="123"/>
      <c r="N39" s="123"/>
      <c r="O39" s="123"/>
      <c r="P39" s="123"/>
      <c r="Q39" s="123"/>
      <c r="R39" s="123"/>
    </row>
    <row r="40" spans="1:18" ht="36.75" thickBot="1" x14ac:dyDescent="0.3">
      <c r="A40" s="594"/>
      <c r="B40" s="51" t="s">
        <v>143</v>
      </c>
      <c r="C40" s="70" t="s">
        <v>581</v>
      </c>
      <c r="D40" s="71">
        <f>'6'!M10</f>
        <v>1.6096867618920656</v>
      </c>
      <c r="E40" s="50" t="s">
        <v>572</v>
      </c>
      <c r="F40" s="123"/>
      <c r="G40" s="123"/>
      <c r="H40" s="123"/>
      <c r="I40" s="123"/>
      <c r="J40" s="123"/>
      <c r="K40" s="123"/>
      <c r="L40" s="123"/>
      <c r="M40" s="123"/>
      <c r="N40" s="123"/>
      <c r="O40" s="123"/>
      <c r="P40" s="123"/>
      <c r="Q40" s="123"/>
      <c r="R40" s="123"/>
    </row>
    <row r="41" spans="1:18" ht="24" x14ac:dyDescent="0.25">
      <c r="A41" s="594"/>
      <c r="B41" s="43" t="s">
        <v>490</v>
      </c>
      <c r="C41" s="609" t="s">
        <v>582</v>
      </c>
      <c r="D41" s="69">
        <f>SUM(D42:D51)</f>
        <v>17032.311012200003</v>
      </c>
      <c r="E41" s="46"/>
      <c r="F41" s="123"/>
      <c r="G41" s="123"/>
      <c r="H41" s="123"/>
      <c r="I41" s="123"/>
      <c r="J41" s="123"/>
      <c r="K41" s="123"/>
      <c r="L41" s="123"/>
      <c r="M41" s="123"/>
      <c r="N41" s="123"/>
      <c r="O41" s="123"/>
      <c r="P41" s="123"/>
      <c r="Q41" s="123"/>
      <c r="R41" s="123"/>
    </row>
    <row r="42" spans="1:18" x14ac:dyDescent="0.25">
      <c r="A42" s="594"/>
      <c r="B42" s="47" t="s">
        <v>492</v>
      </c>
      <c r="C42" s="610" t="s">
        <v>555</v>
      </c>
      <c r="D42" s="611">
        <v>14306.943542200008</v>
      </c>
      <c r="E42" s="50"/>
      <c r="F42" s="123"/>
      <c r="G42" s="123"/>
      <c r="H42" s="123"/>
      <c r="I42" s="123"/>
      <c r="J42" s="123"/>
      <c r="K42" s="123"/>
      <c r="L42" s="123"/>
      <c r="M42" s="123"/>
      <c r="N42" s="123"/>
      <c r="O42" s="123"/>
      <c r="P42" s="123"/>
      <c r="Q42" s="123"/>
      <c r="R42" s="123"/>
    </row>
    <row r="43" spans="1:18" ht="24" x14ac:dyDescent="0.25">
      <c r="A43" s="594"/>
      <c r="B43" s="47" t="s">
        <v>149</v>
      </c>
      <c r="C43" s="610" t="s">
        <v>556</v>
      </c>
      <c r="D43" s="611">
        <v>0</v>
      </c>
      <c r="E43" s="50"/>
      <c r="F43" s="123"/>
      <c r="G43" s="123"/>
      <c r="H43" s="123"/>
      <c r="I43" s="123"/>
      <c r="J43" s="123"/>
      <c r="K43" s="123"/>
      <c r="L43" s="123"/>
      <c r="M43" s="123"/>
      <c r="N43" s="123"/>
      <c r="O43" s="123"/>
      <c r="P43" s="123"/>
      <c r="Q43" s="123"/>
      <c r="R43" s="123"/>
    </row>
    <row r="44" spans="1:18" x14ac:dyDescent="0.25">
      <c r="A44" s="594"/>
      <c r="B44" s="47" t="s">
        <v>151</v>
      </c>
      <c r="C44" s="610" t="s">
        <v>557</v>
      </c>
      <c r="D44" s="611">
        <v>0</v>
      </c>
      <c r="E44" s="50"/>
      <c r="F44" s="123"/>
      <c r="G44" s="123"/>
      <c r="H44" s="123"/>
      <c r="I44" s="123"/>
      <c r="J44" s="123"/>
      <c r="K44" s="123"/>
      <c r="L44" s="123"/>
      <c r="M44" s="123"/>
      <c r="N44" s="123"/>
      <c r="O44" s="123"/>
      <c r="P44" s="123"/>
      <c r="Q44" s="123"/>
      <c r="R44" s="123"/>
    </row>
    <row r="45" spans="1:18" x14ac:dyDescent="0.25">
      <c r="A45" s="594"/>
      <c r="B45" s="47" t="s">
        <v>153</v>
      </c>
      <c r="C45" s="610" t="s">
        <v>558</v>
      </c>
      <c r="D45" s="611">
        <v>0</v>
      </c>
      <c r="E45" s="50"/>
      <c r="F45" s="123"/>
      <c r="G45" s="123"/>
      <c r="H45" s="123"/>
      <c r="I45" s="123"/>
      <c r="J45" s="123"/>
      <c r="K45" s="123"/>
      <c r="L45" s="123"/>
      <c r="M45" s="123"/>
      <c r="N45" s="123"/>
      <c r="O45" s="123"/>
      <c r="P45" s="123"/>
      <c r="Q45" s="123"/>
      <c r="R45" s="123"/>
    </row>
    <row r="46" spans="1:18" x14ac:dyDescent="0.25">
      <c r="A46" s="594"/>
      <c r="B46" s="47" t="s">
        <v>155</v>
      </c>
      <c r="C46" s="610" t="s">
        <v>559</v>
      </c>
      <c r="D46" s="611">
        <v>0</v>
      </c>
      <c r="E46" s="50"/>
      <c r="F46" s="123"/>
      <c r="G46" s="123"/>
      <c r="H46" s="123"/>
      <c r="I46" s="123"/>
      <c r="J46" s="123"/>
      <c r="K46" s="123"/>
      <c r="L46" s="123"/>
      <c r="M46" s="123"/>
      <c r="N46" s="123"/>
      <c r="O46" s="123"/>
      <c r="P46" s="123"/>
      <c r="Q46" s="123"/>
      <c r="R46" s="123"/>
    </row>
    <row r="47" spans="1:18" x14ac:dyDescent="0.25">
      <c r="A47" s="594"/>
      <c r="B47" s="47" t="s">
        <v>157</v>
      </c>
      <c r="C47" s="610" t="s">
        <v>560</v>
      </c>
      <c r="D47" s="611">
        <v>0</v>
      </c>
      <c r="E47" s="50"/>
      <c r="F47" s="123"/>
      <c r="G47" s="123"/>
      <c r="H47" s="123"/>
      <c r="I47" s="123"/>
      <c r="J47" s="123"/>
      <c r="K47" s="123"/>
      <c r="L47" s="123"/>
      <c r="M47" s="123"/>
      <c r="N47" s="123"/>
      <c r="O47" s="123"/>
      <c r="P47" s="123"/>
      <c r="Q47" s="123"/>
      <c r="R47" s="123"/>
    </row>
    <row r="48" spans="1:18" ht="24" x14ac:dyDescent="0.25">
      <c r="A48" s="594"/>
      <c r="B48" s="47" t="s">
        <v>159</v>
      </c>
      <c r="C48" s="610" t="s">
        <v>561</v>
      </c>
      <c r="D48" s="611">
        <v>0</v>
      </c>
      <c r="E48" s="50"/>
      <c r="F48" s="123"/>
      <c r="G48" s="123"/>
      <c r="H48" s="123"/>
      <c r="I48" s="624"/>
      <c r="J48" s="624"/>
      <c r="K48" s="624"/>
      <c r="L48" s="123"/>
      <c r="M48" s="123"/>
      <c r="N48" s="123"/>
      <c r="O48" s="123"/>
      <c r="P48" s="123"/>
      <c r="Q48" s="123"/>
      <c r="R48" s="123"/>
    </row>
    <row r="49" spans="1:18" x14ac:dyDescent="0.25">
      <c r="A49" s="594"/>
      <c r="B49" s="47" t="s">
        <v>161</v>
      </c>
      <c r="C49" s="610" t="s">
        <v>562</v>
      </c>
      <c r="D49" s="611">
        <v>1906.9865400000001</v>
      </c>
      <c r="E49" s="50"/>
      <c r="F49" s="123"/>
      <c r="G49" s="123"/>
      <c r="H49" s="123"/>
      <c r="I49" s="614"/>
      <c r="J49" s="614"/>
      <c r="K49" s="614"/>
      <c r="L49" s="123"/>
      <c r="M49" s="123"/>
      <c r="N49" s="123"/>
      <c r="O49" s="123"/>
      <c r="P49" s="123"/>
      <c r="Q49" s="123"/>
      <c r="R49" s="123"/>
    </row>
    <row r="50" spans="1:18" ht="24" x14ac:dyDescent="0.25">
      <c r="A50" s="594"/>
      <c r="B50" s="51" t="s">
        <v>163</v>
      </c>
      <c r="C50" s="615" t="s">
        <v>563</v>
      </c>
      <c r="D50" s="616">
        <v>859.06534999999974</v>
      </c>
      <c r="E50" s="54"/>
      <c r="F50" s="123"/>
      <c r="G50" s="123"/>
      <c r="H50" s="625"/>
      <c r="I50" s="625"/>
      <c r="J50" s="625"/>
      <c r="K50" s="625"/>
      <c r="L50" s="625"/>
      <c r="M50" s="625"/>
      <c r="N50" s="625"/>
      <c r="O50" s="625"/>
      <c r="P50" s="123"/>
      <c r="Q50" s="123"/>
      <c r="R50" s="123"/>
    </row>
    <row r="51" spans="1:18" ht="24.75" thickBot="1" x14ac:dyDescent="0.3">
      <c r="A51" s="594"/>
      <c r="B51" s="618" t="s">
        <v>165</v>
      </c>
      <c r="C51" s="619" t="s">
        <v>583</v>
      </c>
      <c r="D51" s="626">
        <f>D33-D34-D52-D42-D43-D44-D45-D46-D47-D48-D49-D50</f>
        <v>-40.684420000004252</v>
      </c>
      <c r="E51" s="121"/>
      <c r="F51" s="123"/>
      <c r="G51" s="123"/>
      <c r="H51" s="123"/>
      <c r="I51" s="123"/>
      <c r="J51" s="123"/>
      <c r="K51" s="123"/>
      <c r="L51" s="123"/>
      <c r="M51" s="123"/>
      <c r="N51" s="123"/>
      <c r="O51" s="123"/>
      <c r="P51" s="123"/>
      <c r="Q51" s="123"/>
      <c r="R51" s="123"/>
    </row>
    <row r="52" spans="1:18" x14ac:dyDescent="0.25">
      <c r="A52" s="594"/>
      <c r="B52" s="55" t="s">
        <v>191</v>
      </c>
      <c r="C52" s="621" t="s">
        <v>584</v>
      </c>
      <c r="D52" s="622">
        <f>D54+D55+D53</f>
        <v>61.679141899122449</v>
      </c>
      <c r="E52" s="50" t="s">
        <v>572</v>
      </c>
      <c r="F52" s="123"/>
      <c r="G52" s="123"/>
      <c r="H52" s="123"/>
      <c r="I52" s="123"/>
      <c r="J52" s="123"/>
      <c r="K52" s="123"/>
      <c r="L52" s="123"/>
      <c r="M52" s="123"/>
      <c r="N52" s="123"/>
      <c r="O52" s="123"/>
      <c r="P52" s="123"/>
      <c r="Q52" s="123"/>
      <c r="R52" s="123"/>
    </row>
    <row r="53" spans="1:18" x14ac:dyDescent="0.25">
      <c r="A53" s="594"/>
      <c r="B53" s="51" t="s">
        <v>193</v>
      </c>
      <c r="C53" s="78" t="s">
        <v>585</v>
      </c>
      <c r="D53" s="79">
        <f>'6'!O10</f>
        <v>51.381597732449947</v>
      </c>
      <c r="E53" s="54" t="s">
        <v>572</v>
      </c>
      <c r="F53" s="123"/>
      <c r="G53" s="123"/>
      <c r="H53" s="123"/>
      <c r="I53" s="123"/>
      <c r="J53" s="123"/>
      <c r="K53" s="123"/>
      <c r="L53" s="123"/>
      <c r="M53" s="123"/>
      <c r="N53" s="123"/>
      <c r="O53" s="123"/>
      <c r="P53" s="123"/>
      <c r="Q53" s="123"/>
      <c r="R53" s="123"/>
    </row>
    <row r="54" spans="1:18" x14ac:dyDescent="0.25">
      <c r="A54" s="594"/>
      <c r="B54" s="47" t="s">
        <v>195</v>
      </c>
      <c r="C54" s="70" t="s">
        <v>586</v>
      </c>
      <c r="D54" s="71">
        <f>'6'!P10</f>
        <v>0</v>
      </c>
      <c r="E54" s="50" t="s">
        <v>572</v>
      </c>
      <c r="F54" s="123"/>
      <c r="G54" s="123"/>
      <c r="H54" s="123"/>
      <c r="I54" s="123"/>
      <c r="J54" s="123"/>
      <c r="K54" s="123"/>
      <c r="L54" s="123"/>
      <c r="M54" s="123"/>
      <c r="N54" s="123"/>
      <c r="O54" s="123"/>
      <c r="P54" s="123"/>
      <c r="Q54" s="123"/>
      <c r="R54" s="123"/>
    </row>
    <row r="55" spans="1:18" ht="15.75" thickBot="1" x14ac:dyDescent="0.3">
      <c r="A55" s="594"/>
      <c r="B55" s="627" t="s">
        <v>203</v>
      </c>
      <c r="C55" s="628" t="s">
        <v>587</v>
      </c>
      <c r="D55" s="120">
        <f>'6'!Q10</f>
        <v>10.297544166672502</v>
      </c>
      <c r="E55" s="121" t="s">
        <v>572</v>
      </c>
      <c r="F55" s="123"/>
      <c r="G55" s="123"/>
      <c r="H55" s="123"/>
      <c r="I55" s="123"/>
      <c r="J55" s="123"/>
      <c r="K55" s="123"/>
      <c r="L55" s="123"/>
      <c r="M55" s="123"/>
      <c r="N55" s="123"/>
      <c r="O55" s="123"/>
      <c r="P55" s="123"/>
      <c r="Q55" s="123"/>
      <c r="R55" s="1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5AF2E-0A9D-4930-8EAA-122837487B48}">
  <sheetPr codeName="Sheet100">
    <tabColor theme="0" tint="-0.14999847407452621"/>
  </sheetPr>
  <dimension ref="A1:AY164"/>
  <sheetViews>
    <sheetView topLeftCell="P152" workbookViewId="0">
      <selection activeCell="F8" sqref="F8"/>
    </sheetView>
  </sheetViews>
  <sheetFormatPr defaultRowHeight="15" x14ac:dyDescent="0.25"/>
  <cols>
    <col min="1" max="1" width="9.140625" style="124"/>
    <col min="3" max="3" width="61.42578125" customWidth="1"/>
    <col min="4" max="4" width="11" customWidth="1"/>
    <col min="5" max="5" width="11.42578125" customWidth="1"/>
    <col min="6" max="7" width="14.140625" customWidth="1"/>
    <col min="8" max="8" width="15.140625" customWidth="1"/>
    <col min="9" max="9" width="11" customWidth="1"/>
    <col min="10" max="10" width="11.5703125" customWidth="1"/>
    <col min="11" max="11" width="13.42578125" customWidth="1"/>
    <col min="12" max="12" width="12.140625" customWidth="1"/>
    <col min="13" max="13" width="21" customWidth="1"/>
    <col min="14" max="14" width="16" customWidth="1"/>
    <col min="15" max="15" width="13.42578125" customWidth="1"/>
    <col min="16" max="16" width="16.42578125" customWidth="1"/>
    <col min="17" max="17" width="23.42578125" customWidth="1"/>
    <col min="18" max="21" width="9.140625" style="124" hidden="1" customWidth="1"/>
    <col min="22" max="23" width="9.140625" style="631"/>
  </cols>
  <sheetData>
    <row r="1" spans="1:51" x14ac:dyDescent="0.25">
      <c r="A1" s="629"/>
      <c r="B1" s="630"/>
      <c r="C1" s="630"/>
      <c r="D1" s="630"/>
      <c r="E1" s="630"/>
      <c r="F1" s="630"/>
      <c r="G1" s="630"/>
      <c r="H1" s="630"/>
      <c r="I1" s="630"/>
      <c r="J1" s="630"/>
      <c r="K1" s="630"/>
      <c r="L1" s="630"/>
      <c r="M1" s="630"/>
      <c r="N1" s="630"/>
      <c r="O1" s="630"/>
      <c r="P1" s="630"/>
      <c r="Q1" s="630"/>
    </row>
    <row r="2" spans="1:51" ht="72" x14ac:dyDescent="0.25">
      <c r="A2" s="629"/>
      <c r="B2" s="630"/>
      <c r="C2" s="29" t="s">
        <v>1333</v>
      </c>
      <c r="D2" s="630"/>
      <c r="E2" s="630"/>
      <c r="F2" s="630"/>
      <c r="G2" s="630"/>
      <c r="H2" s="630"/>
      <c r="I2" s="630"/>
      <c r="J2" s="630"/>
      <c r="K2" s="630"/>
      <c r="L2" s="630"/>
      <c r="M2" s="630"/>
      <c r="N2" s="630"/>
      <c r="O2" s="630"/>
      <c r="P2" s="630"/>
      <c r="Q2" s="596" t="s">
        <v>588</v>
      </c>
    </row>
    <row r="3" spans="1:51" x14ac:dyDescent="0.25">
      <c r="A3" s="629"/>
      <c r="B3" s="630"/>
      <c r="C3" s="29" t="s">
        <v>1334</v>
      </c>
      <c r="D3" s="630"/>
      <c r="E3" s="630"/>
      <c r="F3" s="630"/>
      <c r="G3" s="630"/>
      <c r="H3" s="630"/>
      <c r="I3" s="630"/>
      <c r="J3" s="630"/>
      <c r="K3" s="630"/>
      <c r="L3" s="630"/>
      <c r="M3" s="630"/>
      <c r="N3" s="630"/>
      <c r="O3" s="630"/>
      <c r="P3" s="630"/>
      <c r="Q3" s="630"/>
    </row>
    <row r="4" spans="1:51" x14ac:dyDescent="0.25">
      <c r="A4" s="629"/>
      <c r="B4" s="630"/>
      <c r="C4" s="630"/>
      <c r="D4" s="630"/>
      <c r="E4" s="630"/>
      <c r="F4" s="630"/>
      <c r="G4" s="630"/>
      <c r="H4" s="630"/>
      <c r="I4" s="630"/>
      <c r="J4" s="630"/>
      <c r="K4" s="630"/>
      <c r="L4" s="630"/>
      <c r="M4" s="630"/>
      <c r="N4" s="630"/>
      <c r="O4" s="630"/>
      <c r="P4" s="630"/>
      <c r="Q4" s="630"/>
    </row>
    <row r="5" spans="1:51" ht="15.75" x14ac:dyDescent="0.25">
      <c r="A5" s="629"/>
      <c r="B5" s="630"/>
      <c r="C5" s="632" t="s">
        <v>589</v>
      </c>
      <c r="D5" s="630"/>
      <c r="E5" s="630"/>
      <c r="F5" s="630"/>
      <c r="G5" s="630"/>
      <c r="H5" s="630"/>
      <c r="I5" s="630"/>
      <c r="J5" s="630"/>
      <c r="K5" s="630"/>
      <c r="L5" s="630"/>
      <c r="M5" s="630"/>
      <c r="N5" s="630"/>
      <c r="O5" s="630"/>
      <c r="P5" s="630"/>
      <c r="Q5" s="630"/>
    </row>
    <row r="6" spans="1:51" ht="15.75" x14ac:dyDescent="0.25">
      <c r="A6" s="629"/>
      <c r="B6" s="630"/>
      <c r="C6" s="632"/>
      <c r="D6" s="630"/>
      <c r="E6" s="630"/>
      <c r="F6" s="630"/>
      <c r="G6" s="630"/>
      <c r="H6" s="630"/>
      <c r="I6" s="630"/>
      <c r="J6" s="630"/>
      <c r="K6" s="630"/>
      <c r="L6" s="630"/>
      <c r="M6" s="630"/>
      <c r="N6" s="630"/>
      <c r="O6" s="630"/>
      <c r="P6" s="630"/>
      <c r="Q6" s="630"/>
    </row>
    <row r="7" spans="1:51" ht="15.75" x14ac:dyDescent="0.25">
      <c r="A7" s="629"/>
      <c r="B7" s="630"/>
      <c r="C7" s="632"/>
      <c r="D7" s="630"/>
      <c r="E7" s="630"/>
      <c r="F7" s="630"/>
      <c r="G7" s="630"/>
      <c r="H7" s="630"/>
      <c r="I7" s="630"/>
      <c r="J7" s="630"/>
      <c r="K7" s="630"/>
      <c r="L7" s="630"/>
      <c r="M7" s="630"/>
      <c r="N7" s="630"/>
      <c r="O7" s="630"/>
      <c r="P7" s="630"/>
      <c r="Q7" s="630"/>
    </row>
    <row r="8" spans="1:51" s="124" customFormat="1" ht="15.75" thickBot="1" x14ac:dyDescent="0.3">
      <c r="A8" s="629"/>
      <c r="B8" s="629"/>
      <c r="C8" s="629"/>
      <c r="D8" s="629"/>
      <c r="E8" s="629"/>
      <c r="F8" s="629" t="s">
        <v>1425</v>
      </c>
      <c r="G8" s="629" t="s">
        <v>1426</v>
      </c>
      <c r="H8" s="629" t="s">
        <v>1427</v>
      </c>
      <c r="I8" s="629"/>
      <c r="J8" s="629" t="s">
        <v>1428</v>
      </c>
      <c r="K8" s="629" t="s">
        <v>1429</v>
      </c>
      <c r="L8" s="629" t="s">
        <v>1430</v>
      </c>
      <c r="M8" s="629" t="s">
        <v>1431</v>
      </c>
      <c r="N8" s="629"/>
      <c r="O8" s="629" t="s">
        <v>1432</v>
      </c>
      <c r="P8" s="629" t="s">
        <v>1433</v>
      </c>
      <c r="Q8" s="629" t="s">
        <v>1434</v>
      </c>
      <c r="V8" s="631"/>
      <c r="W8" s="631"/>
    </row>
    <row r="9" spans="1:51" ht="64.5" thickBot="1" x14ac:dyDescent="0.3">
      <c r="A9" s="629"/>
      <c r="B9" s="633" t="s">
        <v>2</v>
      </c>
      <c r="C9" s="634" t="s">
        <v>590</v>
      </c>
      <c r="D9" s="635" t="s">
        <v>239</v>
      </c>
      <c r="E9" s="636" t="s">
        <v>240</v>
      </c>
      <c r="F9" s="637" t="s">
        <v>241</v>
      </c>
      <c r="G9" s="638" t="s">
        <v>242</v>
      </c>
      <c r="H9" s="639" t="s">
        <v>243</v>
      </c>
      <c r="I9" s="635" t="s">
        <v>244</v>
      </c>
      <c r="J9" s="637" t="s">
        <v>245</v>
      </c>
      <c r="K9" s="638" t="s">
        <v>246</v>
      </c>
      <c r="L9" s="640" t="s">
        <v>247</v>
      </c>
      <c r="M9" s="641" t="s">
        <v>248</v>
      </c>
      <c r="N9" s="642" t="s">
        <v>249</v>
      </c>
      <c r="O9" s="643" t="s">
        <v>591</v>
      </c>
      <c r="P9" s="639" t="s">
        <v>251</v>
      </c>
      <c r="Q9" s="644" t="s">
        <v>252</v>
      </c>
    </row>
    <row r="10" spans="1:51" ht="16.5" thickTop="1" thickBot="1" x14ac:dyDescent="0.3">
      <c r="A10" s="629"/>
      <c r="B10" s="645" t="s">
        <v>62</v>
      </c>
      <c r="C10" s="646" t="s">
        <v>592</v>
      </c>
      <c r="D10" s="647">
        <f>D11+D15+D22+D25+D31+D34</f>
        <v>9916.3738778000024</v>
      </c>
      <c r="E10" s="648">
        <f t="shared" ref="E10:Q10" si="0">E11+E15+E22+E25+E31+E34</f>
        <v>2909.725931804946</v>
      </c>
      <c r="F10" s="649">
        <f t="shared" si="0"/>
        <v>230.36334255331562</v>
      </c>
      <c r="G10" s="650">
        <f t="shared" si="0"/>
        <v>956.25612706749359</v>
      </c>
      <c r="H10" s="651">
        <f t="shared" si="0"/>
        <v>1723.1064621841369</v>
      </c>
      <c r="I10" s="647">
        <f t="shared" si="0"/>
        <v>6943.3591173340401</v>
      </c>
      <c r="J10" s="649">
        <f t="shared" si="0"/>
        <v>3373.9507372675007</v>
      </c>
      <c r="K10" s="650">
        <f t="shared" si="0"/>
        <v>3527.1543649522059</v>
      </c>
      <c r="L10" s="651">
        <f t="shared" si="0"/>
        <v>42.254015114332852</v>
      </c>
      <c r="M10" s="652">
        <f t="shared" si="0"/>
        <v>1.6096867618920656</v>
      </c>
      <c r="N10" s="647">
        <f>+O10+P10</f>
        <v>51.381597732449947</v>
      </c>
      <c r="O10" s="652">
        <f>O11+O15+O22+O25+O31+O34</f>
        <v>51.381597732449947</v>
      </c>
      <c r="P10" s="651">
        <f t="shared" si="0"/>
        <v>0</v>
      </c>
      <c r="Q10" s="648">
        <f t="shared" si="0"/>
        <v>10.297544166672502</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row>
    <row r="11" spans="1:51" ht="15.75" thickTop="1" x14ac:dyDescent="0.25">
      <c r="A11" s="629"/>
      <c r="B11" s="653" t="s">
        <v>64</v>
      </c>
      <c r="C11" s="654" t="s">
        <v>6</v>
      </c>
      <c r="D11" s="655">
        <f t="shared" ref="D11:D65" si="1">O11+E11+I11+M11+P11+Q11</f>
        <v>3.2</v>
      </c>
      <c r="E11" s="656">
        <f>SUM(F11:H11)</f>
        <v>0</v>
      </c>
      <c r="F11" s="657">
        <f>SUM(F12:F14)</f>
        <v>0</v>
      </c>
      <c r="G11" s="658">
        <f t="shared" ref="G11:Q11" si="2">SUM(G12:G14)</f>
        <v>0</v>
      </c>
      <c r="H11" s="659">
        <f t="shared" si="2"/>
        <v>0</v>
      </c>
      <c r="I11" s="655">
        <f t="shared" ref="I11:I37" si="3">SUM(J11:L11)</f>
        <v>0</v>
      </c>
      <c r="J11" s="657">
        <f t="shared" si="2"/>
        <v>0</v>
      </c>
      <c r="K11" s="658">
        <f t="shared" si="2"/>
        <v>0</v>
      </c>
      <c r="L11" s="659">
        <f t="shared" si="2"/>
        <v>0</v>
      </c>
      <c r="M11" s="660">
        <f t="shared" si="2"/>
        <v>0</v>
      </c>
      <c r="N11" s="655">
        <f t="shared" ref="N11:N89" si="4">+O11+P11</f>
        <v>0</v>
      </c>
      <c r="O11" s="660">
        <f>SUM(O12:O14)</f>
        <v>0</v>
      </c>
      <c r="P11" s="659">
        <f t="shared" si="2"/>
        <v>0</v>
      </c>
      <c r="Q11" s="656">
        <f t="shared" si="2"/>
        <v>3.2</v>
      </c>
      <c r="V11" s="123"/>
      <c r="W11" s="123"/>
      <c r="X11" s="123"/>
      <c r="Y11" s="123"/>
      <c r="Z11" s="123"/>
      <c r="AA11" s="123"/>
      <c r="AB11" s="123"/>
      <c r="AC11" s="123"/>
      <c r="AD11" s="123"/>
      <c r="AE11" s="123"/>
      <c r="AF11" s="123"/>
      <c r="AG11" s="123"/>
      <c r="AH11" s="123"/>
      <c r="AI11" s="123"/>
    </row>
    <row r="12" spans="1:51" x14ac:dyDescent="0.25">
      <c r="A12" s="629"/>
      <c r="B12" s="661" t="s">
        <v>66</v>
      </c>
      <c r="C12" s="662" t="s">
        <v>8</v>
      </c>
      <c r="D12" s="655">
        <f t="shared" si="1"/>
        <v>3.2</v>
      </c>
      <c r="E12" s="656">
        <f t="shared" ref="E12:E89" si="5">SUM(F12:H12)</f>
        <v>0</v>
      </c>
      <c r="F12" s="663">
        <f t="shared" ref="F12:H14" si="6">SUM(F40,F68,F118)</f>
        <v>0</v>
      </c>
      <c r="G12" s="664">
        <f t="shared" si="6"/>
        <v>0</v>
      </c>
      <c r="H12" s="665">
        <f t="shared" si="6"/>
        <v>0</v>
      </c>
      <c r="I12" s="655">
        <f t="shared" si="3"/>
        <v>0</v>
      </c>
      <c r="J12" s="663">
        <f t="shared" ref="J12:M14" si="7">SUM(J40,J68,J118)</f>
        <v>0</v>
      </c>
      <c r="K12" s="664">
        <f t="shared" si="7"/>
        <v>0</v>
      </c>
      <c r="L12" s="665">
        <f t="shared" si="7"/>
        <v>0</v>
      </c>
      <c r="M12" s="666">
        <f t="shared" si="7"/>
        <v>0</v>
      </c>
      <c r="N12" s="667">
        <f t="shared" si="4"/>
        <v>0</v>
      </c>
      <c r="O12" s="666">
        <f t="shared" ref="O12:Q14" si="8">SUM(O40,O68,O118)</f>
        <v>0</v>
      </c>
      <c r="P12" s="665">
        <f t="shared" si="8"/>
        <v>0</v>
      </c>
      <c r="Q12" s="668">
        <f t="shared" si="8"/>
        <v>3.2</v>
      </c>
      <c r="V12" s="123"/>
      <c r="W12" s="123"/>
      <c r="X12" s="123"/>
      <c r="Y12" s="123"/>
      <c r="Z12" s="123"/>
      <c r="AA12" s="123"/>
      <c r="AB12" s="123"/>
      <c r="AC12" s="123"/>
      <c r="AD12" s="123"/>
      <c r="AE12" s="123"/>
      <c r="AF12" s="123"/>
      <c r="AG12" s="123"/>
      <c r="AH12" s="123"/>
      <c r="AI12" s="123"/>
    </row>
    <row r="13" spans="1:51" x14ac:dyDescent="0.25">
      <c r="A13" s="629"/>
      <c r="B13" s="661" t="s">
        <v>68</v>
      </c>
      <c r="C13" s="662" t="s">
        <v>9</v>
      </c>
      <c r="D13" s="655">
        <f t="shared" si="1"/>
        <v>0</v>
      </c>
      <c r="E13" s="656">
        <f t="shared" si="5"/>
        <v>0</v>
      </c>
      <c r="F13" s="663">
        <f t="shared" si="6"/>
        <v>0</v>
      </c>
      <c r="G13" s="664">
        <f t="shared" si="6"/>
        <v>0</v>
      </c>
      <c r="H13" s="665">
        <f t="shared" si="6"/>
        <v>0</v>
      </c>
      <c r="I13" s="655">
        <f t="shared" si="3"/>
        <v>0</v>
      </c>
      <c r="J13" s="663">
        <f t="shared" si="7"/>
        <v>0</v>
      </c>
      <c r="K13" s="664">
        <f t="shared" si="7"/>
        <v>0</v>
      </c>
      <c r="L13" s="665">
        <f t="shared" si="7"/>
        <v>0</v>
      </c>
      <c r="M13" s="666">
        <f t="shared" si="7"/>
        <v>0</v>
      </c>
      <c r="N13" s="667">
        <f t="shared" si="4"/>
        <v>0</v>
      </c>
      <c r="O13" s="666">
        <f t="shared" si="8"/>
        <v>0</v>
      </c>
      <c r="P13" s="665">
        <f t="shared" si="8"/>
        <v>0</v>
      </c>
      <c r="Q13" s="668">
        <f t="shared" si="8"/>
        <v>0</v>
      </c>
      <c r="V13" s="123"/>
      <c r="W13" s="123"/>
      <c r="X13" s="123"/>
      <c r="Y13" s="123"/>
      <c r="Z13" s="123"/>
      <c r="AA13" s="123"/>
      <c r="AB13" s="123"/>
      <c r="AC13" s="123"/>
      <c r="AD13" s="123"/>
      <c r="AE13" s="123"/>
      <c r="AF13" s="123"/>
      <c r="AG13" s="123"/>
      <c r="AH13" s="123"/>
      <c r="AI13" s="123"/>
    </row>
    <row r="14" spans="1:51" x14ac:dyDescent="0.25">
      <c r="A14" s="629"/>
      <c r="B14" s="661" t="s">
        <v>593</v>
      </c>
      <c r="C14" s="662" t="s">
        <v>11</v>
      </c>
      <c r="D14" s="655">
        <f t="shared" si="1"/>
        <v>0</v>
      </c>
      <c r="E14" s="656">
        <f t="shared" si="5"/>
        <v>0</v>
      </c>
      <c r="F14" s="663">
        <f t="shared" si="6"/>
        <v>0</v>
      </c>
      <c r="G14" s="664">
        <f t="shared" si="6"/>
        <v>0</v>
      </c>
      <c r="H14" s="665">
        <f t="shared" si="6"/>
        <v>0</v>
      </c>
      <c r="I14" s="655">
        <f t="shared" si="3"/>
        <v>0</v>
      </c>
      <c r="J14" s="663">
        <f t="shared" si="7"/>
        <v>0</v>
      </c>
      <c r="K14" s="664">
        <f t="shared" si="7"/>
        <v>0</v>
      </c>
      <c r="L14" s="665">
        <f t="shared" si="7"/>
        <v>0</v>
      </c>
      <c r="M14" s="666">
        <f t="shared" si="7"/>
        <v>0</v>
      </c>
      <c r="N14" s="667">
        <f t="shared" si="4"/>
        <v>0</v>
      </c>
      <c r="O14" s="666">
        <f t="shared" si="8"/>
        <v>0</v>
      </c>
      <c r="P14" s="665">
        <f t="shared" si="8"/>
        <v>0</v>
      </c>
      <c r="Q14" s="668">
        <f t="shared" si="8"/>
        <v>0</v>
      </c>
      <c r="V14" s="123"/>
      <c r="W14" s="123"/>
      <c r="X14" s="123"/>
      <c r="Y14" s="123"/>
      <c r="Z14" s="123"/>
      <c r="AA14" s="123"/>
      <c r="AB14" s="123"/>
      <c r="AC14" s="123"/>
      <c r="AD14" s="123"/>
      <c r="AE14" s="123"/>
      <c r="AF14" s="123"/>
      <c r="AG14" s="123"/>
      <c r="AH14" s="123"/>
      <c r="AI14" s="123"/>
    </row>
    <row r="15" spans="1:51" x14ac:dyDescent="0.25">
      <c r="A15" s="629"/>
      <c r="B15" s="653" t="s">
        <v>70</v>
      </c>
      <c r="C15" s="669" t="s">
        <v>13</v>
      </c>
      <c r="D15" s="655">
        <f t="shared" si="1"/>
        <v>9716.9054477999998</v>
      </c>
      <c r="E15" s="656">
        <f t="shared" si="5"/>
        <v>2888.233106244284</v>
      </c>
      <c r="F15" s="657">
        <f>SUM(F16:F21)</f>
        <v>226.70954743692991</v>
      </c>
      <c r="G15" s="658">
        <f>SUM(G16:G21)</f>
        <v>953.63760590194852</v>
      </c>
      <c r="H15" s="659">
        <f>SUM(H16:H21)</f>
        <v>1707.8859529054057</v>
      </c>
      <c r="I15" s="655">
        <f t="shared" si="3"/>
        <v>6814.0680308184319</v>
      </c>
      <c r="J15" s="657">
        <f t="shared" ref="J15:Q15" si="9">SUM(J16:J21)</f>
        <v>3282.531765564403</v>
      </c>
      <c r="K15" s="658">
        <f t="shared" si="9"/>
        <v>3494.3326617371927</v>
      </c>
      <c r="L15" s="659">
        <f t="shared" si="9"/>
        <v>37.203603516836132</v>
      </c>
      <c r="M15" s="660">
        <f t="shared" si="9"/>
        <v>1.4743530516678118</v>
      </c>
      <c r="N15" s="655">
        <f t="shared" si="4"/>
        <v>6.2687641479046663</v>
      </c>
      <c r="O15" s="660">
        <f>SUM(O16:O21)</f>
        <v>6.2687641479046663</v>
      </c>
      <c r="P15" s="659">
        <f t="shared" si="9"/>
        <v>0</v>
      </c>
      <c r="Q15" s="656">
        <f t="shared" si="9"/>
        <v>6.8611935377121736</v>
      </c>
      <c r="V15" s="123"/>
      <c r="W15" s="123"/>
      <c r="X15" s="123"/>
      <c r="Y15" s="123"/>
      <c r="Z15" s="123"/>
      <c r="AA15" s="123"/>
      <c r="AB15" s="123"/>
      <c r="AC15" s="123"/>
      <c r="AD15" s="123"/>
      <c r="AE15" s="123"/>
      <c r="AF15" s="123"/>
      <c r="AG15" s="123"/>
      <c r="AH15" s="123"/>
      <c r="AI15" s="123"/>
    </row>
    <row r="16" spans="1:51" x14ac:dyDescent="0.25">
      <c r="A16" s="629"/>
      <c r="B16" s="661" t="s">
        <v>72</v>
      </c>
      <c r="C16" s="662" t="s">
        <v>15</v>
      </c>
      <c r="D16" s="655">
        <f t="shared" si="1"/>
        <v>153.85993000000002</v>
      </c>
      <c r="E16" s="656">
        <f t="shared" si="5"/>
        <v>59.574294916057141</v>
      </c>
      <c r="F16" s="663">
        <f t="shared" ref="F16:H21" si="10">SUM(F44,F72,F122)</f>
        <v>25.696598898732365</v>
      </c>
      <c r="G16" s="664">
        <f t="shared" si="10"/>
        <v>5.0808917096654262</v>
      </c>
      <c r="H16" s="665">
        <f t="shared" si="10"/>
        <v>28.796804307659347</v>
      </c>
      <c r="I16" s="655">
        <f t="shared" si="3"/>
        <v>81.400679615922911</v>
      </c>
      <c r="J16" s="663">
        <f t="shared" ref="J16:Q21" si="11">SUM(J44,J72,J122)</f>
        <v>42.713510998485553</v>
      </c>
      <c r="K16" s="664">
        <f t="shared" si="11"/>
        <v>28.712206433811133</v>
      </c>
      <c r="L16" s="665">
        <f t="shared" si="11"/>
        <v>9.9749621836262214</v>
      </c>
      <c r="M16" s="666">
        <f t="shared" si="11"/>
        <v>0.46251501900475295</v>
      </c>
      <c r="N16" s="667">
        <f t="shared" si="4"/>
        <v>5.9270474016596575</v>
      </c>
      <c r="O16" s="666">
        <f t="shared" ref="O16:Q20" si="12">SUM(O44,O72,O122)</f>
        <v>5.9270474016596575</v>
      </c>
      <c r="P16" s="659">
        <f t="shared" si="12"/>
        <v>0</v>
      </c>
      <c r="Q16" s="656">
        <f t="shared" si="12"/>
        <v>6.495393047355555</v>
      </c>
      <c r="V16" s="123"/>
      <c r="W16" s="123"/>
      <c r="X16" s="123"/>
      <c r="Y16" s="123"/>
      <c r="Z16" s="123"/>
      <c r="AA16" s="123"/>
      <c r="AB16" s="123"/>
      <c r="AC16" s="123"/>
      <c r="AD16" s="123"/>
      <c r="AE16" s="123"/>
      <c r="AF16" s="123"/>
      <c r="AG16" s="123"/>
      <c r="AH16" s="123"/>
      <c r="AI16" s="123"/>
    </row>
    <row r="17" spans="1:35" x14ac:dyDescent="0.25">
      <c r="A17" s="629"/>
      <c r="B17" s="661" t="s">
        <v>80</v>
      </c>
      <c r="C17" s="662" t="s">
        <v>594</v>
      </c>
      <c r="D17" s="655">
        <f t="shared" si="1"/>
        <v>26.915200000000002</v>
      </c>
      <c r="E17" s="656">
        <f t="shared" si="5"/>
        <v>23.940551869690978</v>
      </c>
      <c r="F17" s="663">
        <f t="shared" si="10"/>
        <v>23.062819434672793</v>
      </c>
      <c r="G17" s="664">
        <f t="shared" si="10"/>
        <v>0.1386183608653806</v>
      </c>
      <c r="H17" s="665">
        <f t="shared" si="10"/>
        <v>0.73911407415280594</v>
      </c>
      <c r="I17" s="655">
        <f t="shared" si="3"/>
        <v>2.9610742935553382</v>
      </c>
      <c r="J17" s="663">
        <f t="shared" si="11"/>
        <v>2.2485334240182708</v>
      </c>
      <c r="K17" s="664">
        <f t="shared" si="11"/>
        <v>0.44553552944154634</v>
      </c>
      <c r="L17" s="665">
        <f t="shared" si="11"/>
        <v>0.26700534009552146</v>
      </c>
      <c r="M17" s="666">
        <f t="shared" si="11"/>
        <v>6.76330989286659E-3</v>
      </c>
      <c r="N17" s="667">
        <f t="shared" si="4"/>
        <v>6.4055568864341819E-3</v>
      </c>
      <c r="O17" s="666">
        <f t="shared" si="12"/>
        <v>6.4055568864341819E-3</v>
      </c>
      <c r="P17" s="659">
        <f t="shared" si="12"/>
        <v>0</v>
      </c>
      <c r="Q17" s="656">
        <f t="shared" si="12"/>
        <v>4.0496997438316056E-4</v>
      </c>
      <c r="V17" s="123"/>
      <c r="W17" s="123"/>
      <c r="X17" s="123"/>
      <c r="Y17" s="123"/>
      <c r="Z17" s="123"/>
      <c r="AA17" s="123"/>
      <c r="AB17" s="123"/>
      <c r="AC17" s="123"/>
      <c r="AD17" s="123"/>
      <c r="AE17" s="123"/>
      <c r="AF17" s="123"/>
      <c r="AG17" s="123"/>
      <c r="AH17" s="123"/>
      <c r="AI17" s="123"/>
    </row>
    <row r="18" spans="1:35" x14ac:dyDescent="0.25">
      <c r="A18" s="629"/>
      <c r="B18" s="661" t="s">
        <v>90</v>
      </c>
      <c r="C18" s="662" t="s">
        <v>21</v>
      </c>
      <c r="D18" s="655">
        <f t="shared" si="1"/>
        <v>3632.2912978000004</v>
      </c>
      <c r="E18" s="656">
        <f t="shared" si="5"/>
        <v>1582.6783935558772</v>
      </c>
      <c r="F18" s="663">
        <f t="shared" si="10"/>
        <v>0</v>
      </c>
      <c r="G18" s="664">
        <f t="shared" si="10"/>
        <v>0</v>
      </c>
      <c r="H18" s="665">
        <f t="shared" si="10"/>
        <v>1582.6783935558772</v>
      </c>
      <c r="I18" s="655">
        <f t="shared" si="3"/>
        <v>2048.6359542441232</v>
      </c>
      <c r="J18" s="663">
        <f t="shared" si="11"/>
        <v>2048.6359542441232</v>
      </c>
      <c r="K18" s="664">
        <f t="shared" si="11"/>
        <v>0</v>
      </c>
      <c r="L18" s="665">
        <f t="shared" si="11"/>
        <v>0</v>
      </c>
      <c r="M18" s="666">
        <f t="shared" si="11"/>
        <v>0.9769500000000001</v>
      </c>
      <c r="N18" s="667">
        <f t="shared" si="4"/>
        <v>0</v>
      </c>
      <c r="O18" s="666">
        <f t="shared" si="12"/>
        <v>0</v>
      </c>
      <c r="P18" s="659">
        <f t="shared" si="12"/>
        <v>0</v>
      </c>
      <c r="Q18" s="656">
        <f t="shared" si="12"/>
        <v>0</v>
      </c>
      <c r="V18" s="123"/>
      <c r="W18" s="123"/>
      <c r="X18" s="123"/>
      <c r="Y18" s="123"/>
      <c r="Z18" s="123"/>
      <c r="AA18" s="123"/>
      <c r="AB18" s="123"/>
      <c r="AC18" s="123"/>
      <c r="AD18" s="123"/>
      <c r="AE18" s="123"/>
      <c r="AF18" s="123"/>
      <c r="AG18" s="123"/>
      <c r="AH18" s="123"/>
      <c r="AI18" s="123"/>
    </row>
    <row r="19" spans="1:35" x14ac:dyDescent="0.25">
      <c r="A19" s="629"/>
      <c r="B19" s="661" t="s">
        <v>595</v>
      </c>
      <c r="C19" s="662" t="s">
        <v>23</v>
      </c>
      <c r="D19" s="655">
        <f t="shared" si="1"/>
        <v>6.4491900000000006</v>
      </c>
      <c r="E19" s="656">
        <f t="shared" si="5"/>
        <v>1.9717933600943467</v>
      </c>
      <c r="F19" s="663">
        <f t="shared" si="10"/>
        <v>0.39141208461339483</v>
      </c>
      <c r="G19" s="664">
        <f t="shared" si="10"/>
        <v>0.23443987774079542</v>
      </c>
      <c r="H19" s="665">
        <f t="shared" si="10"/>
        <v>1.3459413977401564</v>
      </c>
      <c r="I19" s="655">
        <f t="shared" si="3"/>
        <v>3.7578321831273058</v>
      </c>
      <c r="J19" s="663">
        <f t="shared" si="11"/>
        <v>1.845874229464133</v>
      </c>
      <c r="K19" s="664">
        <f t="shared" si="11"/>
        <v>1.4497988151835242</v>
      </c>
      <c r="L19" s="665">
        <f t="shared" si="11"/>
        <v>0.4621591384796489</v>
      </c>
      <c r="M19" s="666">
        <f t="shared" si="11"/>
        <v>2.3507352620030997E-2</v>
      </c>
      <c r="N19" s="667">
        <f t="shared" si="4"/>
        <v>0.33093806027960532</v>
      </c>
      <c r="O19" s="666">
        <f t="shared" si="12"/>
        <v>0.33093806027960532</v>
      </c>
      <c r="P19" s="659">
        <f t="shared" si="12"/>
        <v>0</v>
      </c>
      <c r="Q19" s="656">
        <f t="shared" si="12"/>
        <v>0.36511904387871097</v>
      </c>
      <c r="V19" s="123"/>
      <c r="W19" s="123"/>
      <c r="X19" s="123"/>
      <c r="Y19" s="123"/>
      <c r="Z19" s="123"/>
      <c r="AA19" s="123"/>
      <c r="AB19" s="123"/>
      <c r="AC19" s="123"/>
      <c r="AD19" s="123"/>
      <c r="AE19" s="123"/>
      <c r="AF19" s="123"/>
      <c r="AG19" s="123"/>
      <c r="AH19" s="123"/>
      <c r="AI19" s="123"/>
    </row>
    <row r="20" spans="1:35" x14ac:dyDescent="0.25">
      <c r="A20" s="629"/>
      <c r="B20" s="661" t="s">
        <v>596</v>
      </c>
      <c r="C20" s="662" t="s">
        <v>25</v>
      </c>
      <c r="D20" s="655">
        <f t="shared" si="1"/>
        <v>0</v>
      </c>
      <c r="E20" s="656">
        <f t="shared" si="5"/>
        <v>0</v>
      </c>
      <c r="F20" s="663">
        <f t="shared" si="10"/>
        <v>0</v>
      </c>
      <c r="G20" s="664">
        <f t="shared" si="10"/>
        <v>0</v>
      </c>
      <c r="H20" s="665">
        <f t="shared" si="10"/>
        <v>0</v>
      </c>
      <c r="I20" s="655">
        <f t="shared" si="3"/>
        <v>0</v>
      </c>
      <c r="J20" s="663">
        <f t="shared" si="11"/>
        <v>0</v>
      </c>
      <c r="K20" s="664">
        <f t="shared" si="11"/>
        <v>0</v>
      </c>
      <c r="L20" s="665">
        <f t="shared" si="11"/>
        <v>0</v>
      </c>
      <c r="M20" s="666">
        <f t="shared" si="11"/>
        <v>0</v>
      </c>
      <c r="N20" s="667">
        <f t="shared" si="4"/>
        <v>0</v>
      </c>
      <c r="O20" s="666">
        <f t="shared" si="12"/>
        <v>0</v>
      </c>
      <c r="P20" s="659">
        <f t="shared" si="12"/>
        <v>0</v>
      </c>
      <c r="Q20" s="656">
        <f t="shared" si="12"/>
        <v>0</v>
      </c>
      <c r="V20" s="123"/>
      <c r="W20" s="123"/>
      <c r="X20" s="123"/>
      <c r="Y20" s="123"/>
      <c r="Z20" s="123"/>
      <c r="AA20" s="123"/>
      <c r="AB20" s="123"/>
      <c r="AC20" s="123"/>
      <c r="AD20" s="123"/>
      <c r="AE20" s="123"/>
      <c r="AF20" s="123"/>
      <c r="AG20" s="123"/>
      <c r="AH20" s="123"/>
      <c r="AI20" s="123"/>
    </row>
    <row r="21" spans="1:35" ht="38.25" x14ac:dyDescent="0.25">
      <c r="A21" s="629"/>
      <c r="B21" s="661" t="s">
        <v>597</v>
      </c>
      <c r="C21" s="662" t="s">
        <v>598</v>
      </c>
      <c r="D21" s="655">
        <f t="shared" si="1"/>
        <v>5897.3898300000001</v>
      </c>
      <c r="E21" s="656">
        <f t="shared" si="5"/>
        <v>1220.0680725425646</v>
      </c>
      <c r="F21" s="663">
        <f t="shared" si="10"/>
        <v>177.55871701891135</v>
      </c>
      <c r="G21" s="664">
        <f t="shared" si="10"/>
        <v>948.18365595367686</v>
      </c>
      <c r="H21" s="665">
        <f t="shared" si="10"/>
        <v>94.325699569976322</v>
      </c>
      <c r="I21" s="655">
        <f t="shared" si="3"/>
        <v>4677.3124904817032</v>
      </c>
      <c r="J21" s="663">
        <f t="shared" si="11"/>
        <v>1187.0878926683117</v>
      </c>
      <c r="K21" s="664">
        <f t="shared" si="11"/>
        <v>3463.7251209587566</v>
      </c>
      <c r="L21" s="665">
        <f t="shared" si="11"/>
        <v>26.499476854634743</v>
      </c>
      <c r="M21" s="666">
        <f t="shared" si="11"/>
        <v>4.6173701501611777E-3</v>
      </c>
      <c r="N21" s="667">
        <f t="shared" si="4"/>
        <v>4.3731290789700301E-3</v>
      </c>
      <c r="O21" s="666">
        <f>SUM(O49,O77,O127)</f>
        <v>4.3731290789700301E-3</v>
      </c>
      <c r="P21" s="659">
        <f t="shared" si="11"/>
        <v>0</v>
      </c>
      <c r="Q21" s="656">
        <f t="shared" si="11"/>
        <v>2.7647650352389776E-4</v>
      </c>
      <c r="V21" s="123"/>
      <c r="W21" s="123"/>
      <c r="X21" s="123"/>
      <c r="Y21" s="123"/>
      <c r="Z21" s="123"/>
      <c r="AA21" s="123"/>
      <c r="AB21" s="123"/>
      <c r="AC21" s="123"/>
      <c r="AD21" s="123"/>
      <c r="AE21" s="123"/>
      <c r="AF21" s="123"/>
      <c r="AG21" s="123"/>
      <c r="AH21" s="123"/>
      <c r="AI21" s="123"/>
    </row>
    <row r="22" spans="1:35" x14ac:dyDescent="0.25">
      <c r="A22" s="629"/>
      <c r="B22" s="653" t="s">
        <v>98</v>
      </c>
      <c r="C22" s="670" t="s">
        <v>29</v>
      </c>
      <c r="D22" s="655">
        <f t="shared" si="1"/>
        <v>61.183870000000006</v>
      </c>
      <c r="E22" s="656">
        <f t="shared" si="5"/>
        <v>2.7391937209698893</v>
      </c>
      <c r="F22" s="657">
        <f>SUM(F23:F24)</f>
        <v>1.1805197495935884</v>
      </c>
      <c r="G22" s="658">
        <f t="shared" ref="G22:Q22" si="13">SUM(G23:G24)</f>
        <v>5.6905175540940614E-2</v>
      </c>
      <c r="H22" s="659">
        <f t="shared" si="13"/>
        <v>1.50176879583536</v>
      </c>
      <c r="I22" s="655">
        <f t="shared" si="3"/>
        <v>58.439103990060524</v>
      </c>
      <c r="J22" s="657">
        <f t="shared" si="13"/>
        <v>34.178073942993393</v>
      </c>
      <c r="K22" s="658">
        <f t="shared" si="13"/>
        <v>24.151419850743572</v>
      </c>
      <c r="L22" s="659">
        <f t="shared" si="13"/>
        <v>0.10961019632355816</v>
      </c>
      <c r="M22" s="660">
        <f t="shared" si="13"/>
        <v>2.7764528038613729E-3</v>
      </c>
      <c r="N22" s="655">
        <f t="shared" si="4"/>
        <v>2.6295891596497221E-3</v>
      </c>
      <c r="O22" s="660">
        <f>SUM(O23:O24)</f>
        <v>2.6295891596497221E-3</v>
      </c>
      <c r="P22" s="659">
        <f t="shared" si="13"/>
        <v>0</v>
      </c>
      <c r="Q22" s="656">
        <f t="shared" si="13"/>
        <v>1.6624700607637433E-4</v>
      </c>
      <c r="V22" s="123"/>
      <c r="W22" s="123"/>
      <c r="X22" s="123"/>
      <c r="Y22" s="123"/>
      <c r="Z22" s="123"/>
      <c r="AA22" s="123"/>
      <c r="AB22" s="123"/>
      <c r="AC22" s="123"/>
      <c r="AD22" s="123"/>
      <c r="AE22" s="123"/>
      <c r="AF22" s="123"/>
      <c r="AG22" s="123"/>
      <c r="AH22" s="123"/>
      <c r="AI22" s="123"/>
    </row>
    <row r="23" spans="1:35" ht="51.75" x14ac:dyDescent="0.25">
      <c r="A23" s="629"/>
      <c r="B23" s="661" t="s">
        <v>100</v>
      </c>
      <c r="C23" s="671" t="s">
        <v>31</v>
      </c>
      <c r="D23" s="655">
        <f t="shared" si="1"/>
        <v>51.31635</v>
      </c>
      <c r="E23" s="656">
        <f t="shared" si="5"/>
        <v>2.7391937209698893</v>
      </c>
      <c r="F23" s="663">
        <f>SUM(F51,F79,F129)</f>
        <v>1.1805197495935884</v>
      </c>
      <c r="G23" s="664">
        <f>SUM(G51,G79,G129)</f>
        <v>5.6905175540940614E-2</v>
      </c>
      <c r="H23" s="665">
        <f>SUM(H51,H79,H129)</f>
        <v>1.50176879583536</v>
      </c>
      <c r="I23" s="655">
        <f t="shared" si="3"/>
        <v>48.571583990060518</v>
      </c>
      <c r="J23" s="663">
        <f t="shared" ref="J23:Q23" si="14">SUM(J51,J79,J129)</f>
        <v>28.92807394299339</v>
      </c>
      <c r="K23" s="664">
        <f t="shared" si="14"/>
        <v>19.533899850743573</v>
      </c>
      <c r="L23" s="665">
        <f t="shared" si="14"/>
        <v>0.10961019632355816</v>
      </c>
      <c r="M23" s="666">
        <f t="shared" si="14"/>
        <v>2.7764528038613729E-3</v>
      </c>
      <c r="N23" s="667">
        <f t="shared" si="4"/>
        <v>2.6295891596497221E-3</v>
      </c>
      <c r="O23" s="666">
        <f>SUM(O51,O79,O129)</f>
        <v>2.6295891596497221E-3</v>
      </c>
      <c r="P23" s="659">
        <f t="shared" si="14"/>
        <v>0</v>
      </c>
      <c r="Q23" s="656">
        <f t="shared" si="14"/>
        <v>1.6624700607637433E-4</v>
      </c>
      <c r="V23" s="123"/>
      <c r="W23" s="123"/>
      <c r="X23" s="123"/>
      <c r="Y23" s="123"/>
      <c r="Z23" s="123"/>
      <c r="AA23" s="123"/>
      <c r="AB23" s="123"/>
      <c r="AC23" s="123"/>
      <c r="AD23" s="123"/>
      <c r="AE23" s="123"/>
      <c r="AF23" s="123"/>
      <c r="AG23" s="123"/>
      <c r="AH23" s="123"/>
      <c r="AI23" s="123"/>
    </row>
    <row r="24" spans="1:35" x14ac:dyDescent="0.25">
      <c r="A24" s="629"/>
      <c r="B24" s="661" t="s">
        <v>102</v>
      </c>
      <c r="C24" s="671" t="s">
        <v>33</v>
      </c>
      <c r="D24" s="655">
        <f t="shared" si="1"/>
        <v>9.8675200000000007</v>
      </c>
      <c r="E24" s="656">
        <f t="shared" si="5"/>
        <v>0</v>
      </c>
      <c r="F24" s="663">
        <f>SUM(F52,F80)</f>
        <v>0</v>
      </c>
      <c r="G24" s="664">
        <f>SUM(G52,G80)</f>
        <v>0</v>
      </c>
      <c r="H24" s="665">
        <f>SUM(H52,H80)</f>
        <v>0</v>
      </c>
      <c r="I24" s="655">
        <f t="shared" si="3"/>
        <v>9.8675200000000007</v>
      </c>
      <c r="J24" s="663">
        <f t="shared" ref="J24:Q24" si="15">SUM(J52,J80)</f>
        <v>5.25</v>
      </c>
      <c r="K24" s="664">
        <f t="shared" si="15"/>
        <v>4.6175200000000007</v>
      </c>
      <c r="L24" s="665">
        <f t="shared" si="15"/>
        <v>0</v>
      </c>
      <c r="M24" s="666">
        <f t="shared" si="15"/>
        <v>0</v>
      </c>
      <c r="N24" s="667">
        <f t="shared" si="4"/>
        <v>0</v>
      </c>
      <c r="O24" s="666">
        <f>SUM(O52,O80)</f>
        <v>0</v>
      </c>
      <c r="P24" s="659">
        <f t="shared" si="15"/>
        <v>0</v>
      </c>
      <c r="Q24" s="656">
        <f t="shared" si="15"/>
        <v>0</v>
      </c>
      <c r="V24" s="123"/>
      <c r="W24" s="123"/>
      <c r="X24" s="123"/>
      <c r="Y24" s="123"/>
      <c r="Z24" s="123"/>
      <c r="AA24" s="123"/>
      <c r="AB24" s="123"/>
      <c r="AC24" s="123"/>
      <c r="AD24" s="123"/>
      <c r="AE24" s="123"/>
      <c r="AF24" s="123"/>
      <c r="AG24" s="123"/>
      <c r="AH24" s="123"/>
      <c r="AI24" s="123"/>
    </row>
    <row r="25" spans="1:35" x14ac:dyDescent="0.25">
      <c r="A25" s="629"/>
      <c r="B25" s="653" t="s">
        <v>258</v>
      </c>
      <c r="C25" s="670" t="s">
        <v>35</v>
      </c>
      <c r="D25" s="655">
        <f t="shared" si="1"/>
        <v>29.790949999999935</v>
      </c>
      <c r="E25" s="656">
        <f t="shared" si="5"/>
        <v>0</v>
      </c>
      <c r="F25" s="657">
        <f>SUM(F26:F30)</f>
        <v>0</v>
      </c>
      <c r="G25" s="658">
        <f t="shared" ref="G25:Q25" si="16">SUM(G26:G30)</f>
        <v>0</v>
      </c>
      <c r="H25" s="659">
        <f t="shared" si="16"/>
        <v>0</v>
      </c>
      <c r="I25" s="655">
        <f t="shared" si="3"/>
        <v>0</v>
      </c>
      <c r="J25" s="657">
        <f t="shared" si="16"/>
        <v>0</v>
      </c>
      <c r="K25" s="658">
        <f t="shared" si="16"/>
        <v>0</v>
      </c>
      <c r="L25" s="659">
        <f t="shared" si="16"/>
        <v>0</v>
      </c>
      <c r="M25" s="660">
        <f t="shared" si="16"/>
        <v>0</v>
      </c>
      <c r="N25" s="655">
        <f t="shared" si="4"/>
        <v>29.790949999999935</v>
      </c>
      <c r="O25" s="660">
        <f>SUM(O26:O30)</f>
        <v>29.790949999999935</v>
      </c>
      <c r="P25" s="659">
        <f t="shared" si="16"/>
        <v>0</v>
      </c>
      <c r="Q25" s="656">
        <f t="shared" si="16"/>
        <v>0</v>
      </c>
      <c r="V25" s="123"/>
      <c r="W25" s="123"/>
      <c r="X25" s="123"/>
      <c r="Y25" s="123"/>
      <c r="Z25" s="123"/>
      <c r="AA25" s="123"/>
      <c r="AB25" s="123"/>
      <c r="AC25" s="123"/>
      <c r="AD25" s="123"/>
      <c r="AE25" s="123"/>
      <c r="AF25" s="123"/>
      <c r="AG25" s="123"/>
      <c r="AH25" s="123"/>
      <c r="AI25" s="123"/>
    </row>
    <row r="26" spans="1:35" x14ac:dyDescent="0.25">
      <c r="A26" s="629"/>
      <c r="B26" s="672" t="s">
        <v>599</v>
      </c>
      <c r="C26" s="671" t="s">
        <v>37</v>
      </c>
      <c r="D26" s="655">
        <f t="shared" si="1"/>
        <v>29.790949999999935</v>
      </c>
      <c r="E26" s="673">
        <f t="shared" si="5"/>
        <v>0</v>
      </c>
      <c r="F26" s="674">
        <f>SUM(F54,F82,F131)</f>
        <v>0</v>
      </c>
      <c r="G26" s="675">
        <f>SUM(G54,G82,G131)</f>
        <v>0</v>
      </c>
      <c r="H26" s="676">
        <f>SUM(H54,H82,H131)</f>
        <v>0</v>
      </c>
      <c r="I26" s="677">
        <f t="shared" si="3"/>
        <v>0</v>
      </c>
      <c r="J26" s="674">
        <f>SUM(J54,J82,J131)</f>
        <v>0</v>
      </c>
      <c r="K26" s="675">
        <f>SUM(K54,K82,K131)</f>
        <v>0</v>
      </c>
      <c r="L26" s="676">
        <f>SUM(L54,L82,L131)</f>
        <v>0</v>
      </c>
      <c r="M26" s="678">
        <f>SUM(M54,M82,M131)</f>
        <v>0</v>
      </c>
      <c r="N26" s="378">
        <f t="shared" si="4"/>
        <v>29.790949999999935</v>
      </c>
      <c r="O26" s="666">
        <f>SUM(O54,O82,O131)</f>
        <v>29.790949999999935</v>
      </c>
      <c r="P26" s="676">
        <f>SUM(P54,P82,P131)</f>
        <v>0</v>
      </c>
      <c r="Q26" s="679">
        <f>SUM(Q54,Q82,Q131)</f>
        <v>0</v>
      </c>
      <c r="V26" s="123"/>
      <c r="W26" s="123"/>
      <c r="X26" s="123"/>
      <c r="Y26" s="123"/>
      <c r="Z26" s="123"/>
      <c r="AA26" s="123"/>
      <c r="AB26" s="123"/>
      <c r="AC26" s="123"/>
      <c r="AD26" s="123"/>
      <c r="AE26" s="123"/>
      <c r="AF26" s="123"/>
      <c r="AG26" s="123"/>
      <c r="AH26" s="123"/>
      <c r="AI26" s="123"/>
    </row>
    <row r="27" spans="1:35" x14ac:dyDescent="0.25">
      <c r="A27" s="629"/>
      <c r="B27" s="672" t="s">
        <v>600</v>
      </c>
      <c r="C27" s="680" t="s">
        <v>40</v>
      </c>
      <c r="D27" s="655">
        <f t="shared" si="1"/>
        <v>0</v>
      </c>
      <c r="E27" s="673">
        <f t="shared" si="5"/>
        <v>0</v>
      </c>
      <c r="F27" s="674">
        <f t="shared" ref="F27:H30" si="17">SUM(F55,F83,F132)</f>
        <v>0</v>
      </c>
      <c r="G27" s="675">
        <f t="shared" si="17"/>
        <v>0</v>
      </c>
      <c r="H27" s="676">
        <f t="shared" si="17"/>
        <v>0</v>
      </c>
      <c r="I27" s="677">
        <f t="shared" si="3"/>
        <v>0</v>
      </c>
      <c r="J27" s="674">
        <f t="shared" ref="J27:Q30" si="18">SUM(J55,J83,J132)</f>
        <v>0</v>
      </c>
      <c r="K27" s="675">
        <f t="shared" si="18"/>
        <v>0</v>
      </c>
      <c r="L27" s="676">
        <f t="shared" si="18"/>
        <v>0</v>
      </c>
      <c r="M27" s="678">
        <f t="shared" si="18"/>
        <v>0</v>
      </c>
      <c r="N27" s="378">
        <f t="shared" si="4"/>
        <v>0</v>
      </c>
      <c r="O27" s="666">
        <f t="shared" ref="O27:Q29" si="19">SUM(O55,O83,O132)</f>
        <v>0</v>
      </c>
      <c r="P27" s="676">
        <f t="shared" si="19"/>
        <v>0</v>
      </c>
      <c r="Q27" s="679">
        <f t="shared" si="19"/>
        <v>0</v>
      </c>
      <c r="V27" s="123"/>
      <c r="W27" s="123"/>
      <c r="X27" s="123"/>
      <c r="Y27" s="123"/>
      <c r="Z27" s="123"/>
      <c r="AA27" s="123"/>
      <c r="AB27" s="123"/>
      <c r="AC27" s="123"/>
      <c r="AD27" s="123"/>
      <c r="AE27" s="123"/>
      <c r="AF27" s="123"/>
      <c r="AG27" s="123"/>
      <c r="AH27" s="123"/>
      <c r="AI27" s="123"/>
    </row>
    <row r="28" spans="1:35" x14ac:dyDescent="0.25">
      <c r="A28" s="629"/>
      <c r="B28" s="672" t="s">
        <v>601</v>
      </c>
      <c r="C28" s="680" t="s">
        <v>43</v>
      </c>
      <c r="D28" s="655">
        <f t="shared" si="1"/>
        <v>0</v>
      </c>
      <c r="E28" s="673">
        <f t="shared" si="5"/>
        <v>0</v>
      </c>
      <c r="F28" s="674">
        <f t="shared" si="17"/>
        <v>0</v>
      </c>
      <c r="G28" s="675">
        <f t="shared" si="17"/>
        <v>0</v>
      </c>
      <c r="H28" s="676">
        <f t="shared" si="17"/>
        <v>0</v>
      </c>
      <c r="I28" s="677">
        <f t="shared" si="3"/>
        <v>0</v>
      </c>
      <c r="J28" s="674">
        <f t="shared" si="18"/>
        <v>0</v>
      </c>
      <c r="K28" s="675">
        <f t="shared" si="18"/>
        <v>0</v>
      </c>
      <c r="L28" s="676">
        <f t="shared" si="18"/>
        <v>0</v>
      </c>
      <c r="M28" s="678">
        <f t="shared" si="18"/>
        <v>0</v>
      </c>
      <c r="N28" s="378">
        <f t="shared" si="4"/>
        <v>0</v>
      </c>
      <c r="O28" s="666">
        <f t="shared" si="19"/>
        <v>0</v>
      </c>
      <c r="P28" s="676">
        <f t="shared" si="19"/>
        <v>0</v>
      </c>
      <c r="Q28" s="679">
        <f t="shared" si="19"/>
        <v>0</v>
      </c>
      <c r="V28" s="123"/>
      <c r="W28" s="123"/>
      <c r="X28" s="123"/>
      <c r="Y28" s="123"/>
      <c r="Z28" s="123"/>
      <c r="AA28" s="123"/>
      <c r="AB28" s="123"/>
      <c r="AC28" s="123"/>
      <c r="AD28" s="123"/>
      <c r="AE28" s="123"/>
      <c r="AF28" s="123"/>
      <c r="AG28" s="123"/>
      <c r="AH28" s="123"/>
      <c r="AI28" s="123"/>
    </row>
    <row r="29" spans="1:35" ht="26.25" x14ac:dyDescent="0.25">
      <c r="A29" s="629"/>
      <c r="B29" s="672" t="s">
        <v>602</v>
      </c>
      <c r="C29" s="680" t="s">
        <v>603</v>
      </c>
      <c r="D29" s="655">
        <f t="shared" si="1"/>
        <v>0</v>
      </c>
      <c r="E29" s="673">
        <f t="shared" si="5"/>
        <v>0</v>
      </c>
      <c r="F29" s="674">
        <f t="shared" si="17"/>
        <v>0</v>
      </c>
      <c r="G29" s="675">
        <f t="shared" si="17"/>
        <v>0</v>
      </c>
      <c r="H29" s="676">
        <f t="shared" si="17"/>
        <v>0</v>
      </c>
      <c r="I29" s="677">
        <f t="shared" si="3"/>
        <v>0</v>
      </c>
      <c r="J29" s="674">
        <f t="shared" si="18"/>
        <v>0</v>
      </c>
      <c r="K29" s="675">
        <f t="shared" si="18"/>
        <v>0</v>
      </c>
      <c r="L29" s="676">
        <f t="shared" si="18"/>
        <v>0</v>
      </c>
      <c r="M29" s="678">
        <f t="shared" si="18"/>
        <v>0</v>
      </c>
      <c r="N29" s="378">
        <f t="shared" si="4"/>
        <v>0</v>
      </c>
      <c r="O29" s="666">
        <f t="shared" si="19"/>
        <v>0</v>
      </c>
      <c r="P29" s="676">
        <f t="shared" si="19"/>
        <v>0</v>
      </c>
      <c r="Q29" s="679">
        <f t="shared" si="19"/>
        <v>0</v>
      </c>
      <c r="V29" s="123"/>
      <c r="W29" s="123"/>
      <c r="X29" s="123"/>
      <c r="Y29" s="123"/>
      <c r="Z29" s="123"/>
      <c r="AA29" s="123"/>
      <c r="AB29" s="123"/>
      <c r="AC29" s="123"/>
      <c r="AD29" s="123"/>
      <c r="AE29" s="123"/>
      <c r="AF29" s="123"/>
      <c r="AG29" s="123"/>
      <c r="AH29" s="123"/>
      <c r="AI29" s="123"/>
    </row>
    <row r="30" spans="1:35" ht="26.25" x14ac:dyDescent="0.25">
      <c r="A30" s="629"/>
      <c r="B30" s="672" t="s">
        <v>604</v>
      </c>
      <c r="C30" s="681" t="s">
        <v>605</v>
      </c>
      <c r="D30" s="655">
        <f t="shared" si="1"/>
        <v>0</v>
      </c>
      <c r="E30" s="673">
        <f t="shared" si="5"/>
        <v>0</v>
      </c>
      <c r="F30" s="674">
        <f t="shared" si="17"/>
        <v>0</v>
      </c>
      <c r="G30" s="675">
        <f t="shared" si="17"/>
        <v>0</v>
      </c>
      <c r="H30" s="676">
        <f t="shared" si="17"/>
        <v>0</v>
      </c>
      <c r="I30" s="677">
        <f t="shared" si="3"/>
        <v>0</v>
      </c>
      <c r="J30" s="674">
        <f t="shared" si="18"/>
        <v>0</v>
      </c>
      <c r="K30" s="675">
        <f t="shared" si="18"/>
        <v>0</v>
      </c>
      <c r="L30" s="676">
        <f t="shared" si="18"/>
        <v>0</v>
      </c>
      <c r="M30" s="678">
        <f t="shared" si="18"/>
        <v>0</v>
      </c>
      <c r="N30" s="378">
        <f t="shared" si="4"/>
        <v>0</v>
      </c>
      <c r="O30" s="666">
        <f>SUM(O58,O86,O135)</f>
        <v>0</v>
      </c>
      <c r="P30" s="676">
        <f t="shared" si="18"/>
        <v>0</v>
      </c>
      <c r="Q30" s="679">
        <f t="shared" si="18"/>
        <v>0</v>
      </c>
      <c r="V30" s="123"/>
      <c r="W30" s="123"/>
      <c r="X30" s="123"/>
      <c r="Y30" s="123"/>
      <c r="Z30" s="123"/>
      <c r="AA30" s="123"/>
      <c r="AB30" s="123"/>
      <c r="AC30" s="123"/>
      <c r="AD30" s="123"/>
      <c r="AE30" s="123"/>
      <c r="AF30" s="123"/>
      <c r="AG30" s="123"/>
      <c r="AH30" s="123"/>
      <c r="AI30" s="123"/>
    </row>
    <row r="31" spans="1:35" x14ac:dyDescent="0.25">
      <c r="A31" s="629"/>
      <c r="B31" s="653" t="s">
        <v>260</v>
      </c>
      <c r="C31" s="682" t="s">
        <v>51</v>
      </c>
      <c r="D31" s="683">
        <f t="shared" si="1"/>
        <v>100.08719000000001</v>
      </c>
      <c r="E31" s="684">
        <f t="shared" si="5"/>
        <v>17.17938763881304</v>
      </c>
      <c r="F31" s="685">
        <f>SUM(F32:F33)</f>
        <v>2.2145968114118184</v>
      </c>
      <c r="G31" s="686">
        <f>SUM(G32:G33)</f>
        <v>2.3633566362904874</v>
      </c>
      <c r="H31" s="687">
        <f>SUM(H32:H33)</f>
        <v>12.601434191110734</v>
      </c>
      <c r="I31" s="688">
        <f t="shared" si="3"/>
        <v>67.676376906640598</v>
      </c>
      <c r="J31" s="685">
        <f t="shared" ref="J31:Q31" si="20">SUM(J32:J33)</f>
        <v>55.527999288151577</v>
      </c>
      <c r="K31" s="686">
        <f t="shared" si="20"/>
        <v>7.5961030244143277</v>
      </c>
      <c r="L31" s="687">
        <f t="shared" si="20"/>
        <v>4.5522745940746887</v>
      </c>
      <c r="M31" s="689">
        <f t="shared" si="20"/>
        <v>0.11531021733923368</v>
      </c>
      <c r="N31" s="688">
        <f t="shared" si="4"/>
        <v>15.109210751607373</v>
      </c>
      <c r="O31" s="689">
        <f>SUM(O32:O33)</f>
        <v>15.109210751607373</v>
      </c>
      <c r="P31" s="687">
        <f t="shared" si="20"/>
        <v>0</v>
      </c>
      <c r="Q31" s="684">
        <f t="shared" si="20"/>
        <v>6.904485599756217E-3</v>
      </c>
      <c r="V31" s="123"/>
      <c r="W31" s="123"/>
      <c r="X31" s="123"/>
      <c r="Y31" s="123"/>
      <c r="Z31" s="123"/>
      <c r="AA31" s="123"/>
      <c r="AB31" s="123"/>
      <c r="AC31" s="123"/>
      <c r="AD31" s="123"/>
      <c r="AE31" s="123"/>
      <c r="AF31" s="123"/>
      <c r="AG31" s="123"/>
      <c r="AH31" s="123"/>
      <c r="AI31" s="123"/>
    </row>
    <row r="32" spans="1:35" x14ac:dyDescent="0.25">
      <c r="A32" s="629"/>
      <c r="B32" s="690" t="s">
        <v>262</v>
      </c>
      <c r="C32" s="691" t="s">
        <v>53</v>
      </c>
      <c r="D32" s="692">
        <f t="shared" si="1"/>
        <v>19.599999999999998</v>
      </c>
      <c r="E32" s="693">
        <f t="shared" si="5"/>
        <v>1.3366520282647216</v>
      </c>
      <c r="F32" s="694">
        <f t="shared" ref="F32:H33" si="21">SUM(F60,F88,F137)</f>
        <v>5.1775851263958596E-2</v>
      </c>
      <c r="G32" s="695">
        <f t="shared" si="21"/>
        <v>0.20291768022350914</v>
      </c>
      <c r="H32" s="696">
        <f t="shared" si="21"/>
        <v>1.0819584967772538</v>
      </c>
      <c r="I32" s="418">
        <f t="shared" si="3"/>
        <v>3.2434777940142689</v>
      </c>
      <c r="J32" s="694">
        <f t="shared" ref="J32:M33" si="22">SUM(J60,J88,J137)</f>
        <v>2.2004187114492986</v>
      </c>
      <c r="K32" s="695">
        <f t="shared" si="22"/>
        <v>0.65220101815538312</v>
      </c>
      <c r="L32" s="696">
        <f t="shared" si="22"/>
        <v>0.3908580644095872</v>
      </c>
      <c r="M32" s="697">
        <f t="shared" si="22"/>
        <v>9.9005293781103208E-3</v>
      </c>
      <c r="N32" s="526">
        <f t="shared" si="4"/>
        <v>15.009376829561541</v>
      </c>
      <c r="O32" s="666">
        <f t="shared" ref="O32:Q33" si="23">SUM(O60,O88,O137)</f>
        <v>15.009376829561541</v>
      </c>
      <c r="P32" s="696">
        <f t="shared" si="23"/>
        <v>0</v>
      </c>
      <c r="Q32" s="698">
        <f t="shared" si="23"/>
        <v>5.9281878135761376E-4</v>
      </c>
      <c r="V32" s="123"/>
      <c r="W32" s="123"/>
      <c r="X32" s="123"/>
      <c r="Y32" s="123"/>
      <c r="Z32" s="123"/>
      <c r="AA32" s="123"/>
      <c r="AB32" s="123"/>
      <c r="AC32" s="123"/>
      <c r="AD32" s="123"/>
      <c r="AE32" s="123"/>
      <c r="AF32" s="123"/>
      <c r="AG32" s="123"/>
      <c r="AH32" s="123"/>
      <c r="AI32" s="123"/>
    </row>
    <row r="33" spans="1:35" ht="26.25" x14ac:dyDescent="0.25">
      <c r="A33" s="629"/>
      <c r="B33" s="690" t="s">
        <v>264</v>
      </c>
      <c r="C33" s="699" t="s">
        <v>55</v>
      </c>
      <c r="D33" s="683">
        <f t="shared" si="1"/>
        <v>80.487190000000012</v>
      </c>
      <c r="E33" s="684">
        <f t="shared" si="5"/>
        <v>15.842735610548317</v>
      </c>
      <c r="F33" s="523">
        <f t="shared" si="21"/>
        <v>2.1628209601478599</v>
      </c>
      <c r="G33" s="524">
        <f t="shared" si="21"/>
        <v>2.1604389560669781</v>
      </c>
      <c r="H33" s="525">
        <f t="shared" si="21"/>
        <v>11.51947569433348</v>
      </c>
      <c r="I33" s="688">
        <f t="shared" si="3"/>
        <v>64.43289911262633</v>
      </c>
      <c r="J33" s="523">
        <f t="shared" si="22"/>
        <v>53.327580576702282</v>
      </c>
      <c r="K33" s="524">
        <f t="shared" si="22"/>
        <v>6.9439020062589449</v>
      </c>
      <c r="L33" s="525">
        <f t="shared" si="22"/>
        <v>4.1614165296651011</v>
      </c>
      <c r="M33" s="700">
        <f t="shared" si="22"/>
        <v>0.10540968796112335</v>
      </c>
      <c r="N33" s="378">
        <f t="shared" si="4"/>
        <v>9.9833922045832663E-2</v>
      </c>
      <c r="O33" s="666">
        <f t="shared" si="23"/>
        <v>9.9833922045832663E-2</v>
      </c>
      <c r="P33" s="525">
        <f t="shared" si="23"/>
        <v>0</v>
      </c>
      <c r="Q33" s="522">
        <f t="shared" si="23"/>
        <v>6.3116668183986037E-3</v>
      </c>
      <c r="V33" s="123"/>
      <c r="W33" s="123"/>
      <c r="X33" s="123"/>
      <c r="Y33" s="123"/>
      <c r="Z33" s="123"/>
      <c r="AA33" s="123"/>
      <c r="AB33" s="123"/>
      <c r="AC33" s="123"/>
      <c r="AD33" s="123"/>
      <c r="AE33" s="123"/>
      <c r="AF33" s="123"/>
      <c r="AG33" s="123"/>
      <c r="AH33" s="123"/>
      <c r="AI33" s="123"/>
    </row>
    <row r="34" spans="1:35" x14ac:dyDescent="0.25">
      <c r="A34" s="629"/>
      <c r="B34" s="701" t="s">
        <v>268</v>
      </c>
      <c r="C34" s="702" t="s">
        <v>606</v>
      </c>
      <c r="D34" s="683">
        <f t="shared" si="1"/>
        <v>5.2064199999999996</v>
      </c>
      <c r="E34" s="684">
        <f t="shared" si="5"/>
        <v>1.574244200879001</v>
      </c>
      <c r="F34" s="685">
        <f>SUM(F35:F37)</f>
        <v>0.25867855538030216</v>
      </c>
      <c r="G34" s="686">
        <f t="shared" ref="G34:Q34" si="24">SUM(G35:G37)</f>
        <v>0.19825935371365566</v>
      </c>
      <c r="H34" s="687">
        <f t="shared" si="24"/>
        <v>1.1173062917850431</v>
      </c>
      <c r="I34" s="688">
        <f t="shared" si="3"/>
        <v>3.1756056189070199</v>
      </c>
      <c r="J34" s="685">
        <f t="shared" si="24"/>
        <v>1.7128984719530282</v>
      </c>
      <c r="K34" s="686">
        <f t="shared" si="24"/>
        <v>1.0741803398555214</v>
      </c>
      <c r="L34" s="687">
        <f t="shared" si="24"/>
        <v>0.38852680709847037</v>
      </c>
      <c r="M34" s="689">
        <f t="shared" si="24"/>
        <v>1.7247040081158575E-2</v>
      </c>
      <c r="N34" s="688">
        <f t="shared" si="4"/>
        <v>0.2100432437783249</v>
      </c>
      <c r="O34" s="689">
        <f>SUM(O35:O37)</f>
        <v>0.2100432437783249</v>
      </c>
      <c r="P34" s="687">
        <f t="shared" si="24"/>
        <v>0</v>
      </c>
      <c r="Q34" s="684">
        <f t="shared" si="24"/>
        <v>0.22927989635449544</v>
      </c>
      <c r="V34" s="123"/>
      <c r="W34" s="123"/>
      <c r="X34" s="123"/>
      <c r="Y34" s="123"/>
      <c r="Z34" s="123"/>
      <c r="AA34" s="123"/>
      <c r="AB34" s="123"/>
      <c r="AC34" s="123"/>
      <c r="AD34" s="123"/>
      <c r="AE34" s="123"/>
      <c r="AF34" s="123"/>
      <c r="AG34" s="123"/>
      <c r="AH34" s="123"/>
      <c r="AI34" s="123"/>
    </row>
    <row r="35" spans="1:35" x14ac:dyDescent="0.25">
      <c r="A35" s="629"/>
      <c r="B35" s="703" t="s">
        <v>270</v>
      </c>
      <c r="C35" s="699" t="s">
        <v>1435</v>
      </c>
      <c r="D35" s="683">
        <f t="shared" si="1"/>
        <v>0</v>
      </c>
      <c r="E35" s="684">
        <f t="shared" si="5"/>
        <v>0</v>
      </c>
      <c r="F35" s="523">
        <f t="shared" ref="F35:H37" si="25">SUM(F63,F91,F140)</f>
        <v>0</v>
      </c>
      <c r="G35" s="524">
        <f t="shared" si="25"/>
        <v>0</v>
      </c>
      <c r="H35" s="525">
        <f t="shared" si="25"/>
        <v>0</v>
      </c>
      <c r="I35" s="688">
        <f t="shared" si="3"/>
        <v>0</v>
      </c>
      <c r="J35" s="523">
        <f t="shared" ref="J35:M37" si="26">SUM(J63,J91,J140)</f>
        <v>0</v>
      </c>
      <c r="K35" s="524">
        <f t="shared" si="26"/>
        <v>0</v>
      </c>
      <c r="L35" s="525">
        <f t="shared" si="26"/>
        <v>0</v>
      </c>
      <c r="M35" s="700">
        <f t="shared" si="26"/>
        <v>0</v>
      </c>
      <c r="N35" s="526">
        <f t="shared" si="4"/>
        <v>0</v>
      </c>
      <c r="O35" s="700">
        <f t="shared" ref="O35:Q37" si="27">SUM(O63,O91,O140)</f>
        <v>0</v>
      </c>
      <c r="P35" s="525">
        <f t="shared" si="27"/>
        <v>0</v>
      </c>
      <c r="Q35" s="522">
        <f t="shared" si="27"/>
        <v>0</v>
      </c>
      <c r="V35" s="123"/>
      <c r="W35" s="123"/>
      <c r="X35" s="123"/>
      <c r="Y35" s="123"/>
      <c r="Z35" s="123"/>
      <c r="AA35" s="123"/>
      <c r="AB35" s="123"/>
      <c r="AC35" s="123"/>
      <c r="AD35" s="123"/>
      <c r="AE35" s="123"/>
      <c r="AF35" s="123"/>
      <c r="AG35" s="123"/>
      <c r="AH35" s="123"/>
      <c r="AI35" s="123"/>
    </row>
    <row r="36" spans="1:35" x14ac:dyDescent="0.25">
      <c r="A36" s="629"/>
      <c r="B36" s="703" t="s">
        <v>607</v>
      </c>
      <c r="C36" s="699" t="s">
        <v>47</v>
      </c>
      <c r="D36" s="683">
        <f t="shared" si="1"/>
        <v>5.2064199999999996</v>
      </c>
      <c r="E36" s="684">
        <f t="shared" si="5"/>
        <v>1.574244200879001</v>
      </c>
      <c r="F36" s="523">
        <f t="shared" si="25"/>
        <v>0.25867855538030216</v>
      </c>
      <c r="G36" s="524">
        <f t="shared" si="25"/>
        <v>0.19825935371365566</v>
      </c>
      <c r="H36" s="525">
        <f t="shared" si="25"/>
        <v>1.1173062917850431</v>
      </c>
      <c r="I36" s="688">
        <f t="shared" si="3"/>
        <v>3.1756056189070199</v>
      </c>
      <c r="J36" s="523">
        <f t="shared" si="26"/>
        <v>1.7128984719530282</v>
      </c>
      <c r="K36" s="524">
        <f t="shared" si="26"/>
        <v>1.0741803398555214</v>
      </c>
      <c r="L36" s="525">
        <f t="shared" si="26"/>
        <v>0.38852680709847037</v>
      </c>
      <c r="M36" s="700">
        <f t="shared" si="26"/>
        <v>1.7247040081158575E-2</v>
      </c>
      <c r="N36" s="526">
        <f t="shared" si="4"/>
        <v>0.2100432437783249</v>
      </c>
      <c r="O36" s="700">
        <f t="shared" si="27"/>
        <v>0.2100432437783249</v>
      </c>
      <c r="P36" s="525">
        <f t="shared" si="27"/>
        <v>0</v>
      </c>
      <c r="Q36" s="522">
        <f t="shared" si="27"/>
        <v>0.22927989635449544</v>
      </c>
      <c r="V36" s="123"/>
      <c r="W36" s="123"/>
      <c r="X36" s="123"/>
      <c r="Y36" s="123"/>
      <c r="Z36" s="123"/>
      <c r="AA36" s="123"/>
      <c r="AB36" s="123"/>
      <c r="AC36" s="123"/>
      <c r="AD36" s="123"/>
      <c r="AE36" s="123"/>
      <c r="AF36" s="123"/>
      <c r="AG36" s="123"/>
      <c r="AH36" s="123"/>
      <c r="AI36" s="123"/>
    </row>
    <row r="37" spans="1:35" ht="15.75" thickBot="1" x14ac:dyDescent="0.3">
      <c r="A37" s="629"/>
      <c r="B37" s="704" t="s">
        <v>608</v>
      </c>
      <c r="C37" s="705" t="s">
        <v>1435</v>
      </c>
      <c r="D37" s="706">
        <f t="shared" si="1"/>
        <v>0</v>
      </c>
      <c r="E37" s="707">
        <f t="shared" si="5"/>
        <v>0</v>
      </c>
      <c r="F37" s="708">
        <f t="shared" si="25"/>
        <v>0</v>
      </c>
      <c r="G37" s="709">
        <f t="shared" si="25"/>
        <v>0</v>
      </c>
      <c r="H37" s="710">
        <f t="shared" si="25"/>
        <v>0</v>
      </c>
      <c r="I37" s="711">
        <f t="shared" si="3"/>
        <v>0</v>
      </c>
      <c r="J37" s="708">
        <f t="shared" si="26"/>
        <v>0</v>
      </c>
      <c r="K37" s="709">
        <f t="shared" si="26"/>
        <v>0</v>
      </c>
      <c r="L37" s="710">
        <f t="shared" si="26"/>
        <v>0</v>
      </c>
      <c r="M37" s="712">
        <f t="shared" si="26"/>
        <v>0</v>
      </c>
      <c r="N37" s="713">
        <f t="shared" si="4"/>
        <v>0</v>
      </c>
      <c r="O37" s="712">
        <f t="shared" si="27"/>
        <v>0</v>
      </c>
      <c r="P37" s="710">
        <f t="shared" si="27"/>
        <v>0</v>
      </c>
      <c r="Q37" s="714">
        <f t="shared" si="27"/>
        <v>0</v>
      </c>
      <c r="V37" s="123"/>
      <c r="W37" s="123"/>
      <c r="X37" s="123"/>
      <c r="Y37" s="123"/>
      <c r="Z37" s="123"/>
      <c r="AA37" s="123"/>
      <c r="AB37" s="123"/>
      <c r="AC37" s="123"/>
      <c r="AD37" s="123"/>
      <c r="AE37" s="123"/>
      <c r="AF37" s="123"/>
      <c r="AG37" s="123"/>
      <c r="AH37" s="123"/>
      <c r="AI37" s="123"/>
    </row>
    <row r="38" spans="1:35" ht="16.5" thickTop="1" thickBot="1" x14ac:dyDescent="0.3">
      <c r="A38" s="629"/>
      <c r="B38" s="645" t="s">
        <v>103</v>
      </c>
      <c r="C38" s="646" t="s">
        <v>609</v>
      </c>
      <c r="D38" s="647">
        <f t="shared" si="1"/>
        <v>9709.2086278000006</v>
      </c>
      <c r="E38" s="648">
        <f>E39+E43+E50+E53+E59+E62</f>
        <v>2847.6300735558771</v>
      </c>
      <c r="F38" s="649">
        <f t="shared" ref="F38:Q38" si="28">F39+F43+F50+F53+F59+F62</f>
        <v>221.84321000000003</v>
      </c>
      <c r="G38" s="650">
        <f t="shared" si="28"/>
        <v>948.08901999999989</v>
      </c>
      <c r="H38" s="651">
        <f t="shared" si="28"/>
        <v>1677.6978435558769</v>
      </c>
      <c r="I38" s="647">
        <f t="shared" si="28"/>
        <v>6812.610654244123</v>
      </c>
      <c r="J38" s="649">
        <f t="shared" si="28"/>
        <v>3298.9039942441236</v>
      </c>
      <c r="K38" s="650">
        <f t="shared" si="28"/>
        <v>3487.3894700000001</v>
      </c>
      <c r="L38" s="651">
        <f t="shared" si="28"/>
        <v>26.31719</v>
      </c>
      <c r="M38" s="652">
        <f t="shared" si="28"/>
        <v>0.9769500000000001</v>
      </c>
      <c r="N38" s="647">
        <f t="shared" si="4"/>
        <v>44.790949999999938</v>
      </c>
      <c r="O38" s="652">
        <f>O39+O43+O50+O53+O59+O62</f>
        <v>44.790949999999938</v>
      </c>
      <c r="P38" s="651">
        <f t="shared" si="28"/>
        <v>0</v>
      </c>
      <c r="Q38" s="648">
        <f t="shared" si="28"/>
        <v>3.2</v>
      </c>
      <c r="V38" s="123"/>
      <c r="W38" s="123"/>
      <c r="X38" s="123"/>
      <c r="Y38" s="123"/>
      <c r="Z38" s="123"/>
      <c r="AA38" s="123"/>
      <c r="AB38" s="123"/>
      <c r="AC38" s="123"/>
      <c r="AD38" s="123"/>
      <c r="AE38" s="123"/>
      <c r="AF38" s="123"/>
      <c r="AG38" s="123"/>
      <c r="AH38" s="123"/>
      <c r="AI38" s="123"/>
    </row>
    <row r="39" spans="1:35" ht="15.75" thickTop="1" x14ac:dyDescent="0.25">
      <c r="A39" s="629"/>
      <c r="B39" s="653" t="s">
        <v>105</v>
      </c>
      <c r="C39" s="654" t="s">
        <v>6</v>
      </c>
      <c r="D39" s="655">
        <f t="shared" si="1"/>
        <v>3.2</v>
      </c>
      <c r="E39" s="656">
        <f>SUM(F39:H39)</f>
        <v>0</v>
      </c>
      <c r="F39" s="657">
        <f>SUM(F40:F42)</f>
        <v>0</v>
      </c>
      <c r="G39" s="658">
        <f>SUM(G40:G42)</f>
        <v>0</v>
      </c>
      <c r="H39" s="659">
        <f>SUM(H40:H42)</f>
        <v>0</v>
      </c>
      <c r="I39" s="655">
        <f t="shared" ref="I39:I65" si="29">SUM(J39:L39)</f>
        <v>0</v>
      </c>
      <c r="J39" s="657">
        <f t="shared" ref="J39:Q39" si="30">SUM(J40:J42)</f>
        <v>0</v>
      </c>
      <c r="K39" s="658">
        <f t="shared" si="30"/>
        <v>0</v>
      </c>
      <c r="L39" s="659">
        <f t="shared" si="30"/>
        <v>0</v>
      </c>
      <c r="M39" s="660">
        <f t="shared" si="30"/>
        <v>0</v>
      </c>
      <c r="N39" s="655">
        <f t="shared" si="4"/>
        <v>0</v>
      </c>
      <c r="O39" s="660">
        <f>SUM(O40:O42)</f>
        <v>0</v>
      </c>
      <c r="P39" s="659">
        <f t="shared" si="30"/>
        <v>0</v>
      </c>
      <c r="Q39" s="656">
        <f t="shared" si="30"/>
        <v>3.2</v>
      </c>
      <c r="V39" s="123"/>
      <c r="W39" s="123"/>
      <c r="X39" s="123"/>
      <c r="Y39" s="123"/>
      <c r="Z39" s="123"/>
      <c r="AA39" s="123"/>
      <c r="AB39" s="123"/>
      <c r="AC39" s="123"/>
      <c r="AD39" s="123"/>
      <c r="AE39" s="123"/>
      <c r="AF39" s="123"/>
      <c r="AG39" s="123"/>
      <c r="AH39" s="123"/>
      <c r="AI39" s="123"/>
    </row>
    <row r="40" spans="1:35" x14ac:dyDescent="0.25">
      <c r="A40" s="629"/>
      <c r="B40" s="661" t="s">
        <v>107</v>
      </c>
      <c r="C40" s="662" t="s">
        <v>8</v>
      </c>
      <c r="D40" s="655">
        <f t="shared" si="1"/>
        <v>3.2</v>
      </c>
      <c r="E40" s="656">
        <f t="shared" ref="E40:E65" si="31">SUM(F40:H40)</f>
        <v>0</v>
      </c>
      <c r="F40" s="715">
        <v>0</v>
      </c>
      <c r="G40" s="716">
        <v>0</v>
      </c>
      <c r="H40" s="717">
        <v>0</v>
      </c>
      <c r="I40" s="655">
        <f t="shared" si="29"/>
        <v>0</v>
      </c>
      <c r="J40" s="715">
        <v>0</v>
      </c>
      <c r="K40" s="716">
        <v>0</v>
      </c>
      <c r="L40" s="717">
        <v>0</v>
      </c>
      <c r="M40" s="718">
        <v>0</v>
      </c>
      <c r="N40" s="667">
        <f t="shared" si="4"/>
        <v>0</v>
      </c>
      <c r="O40" s="718">
        <v>0</v>
      </c>
      <c r="P40" s="719">
        <v>0</v>
      </c>
      <c r="Q40" s="720">
        <v>3.2</v>
      </c>
      <c r="R40" s="124" t="s">
        <v>1383</v>
      </c>
      <c r="V40" s="123"/>
      <c r="W40" s="123"/>
      <c r="X40" s="123"/>
      <c r="Y40" s="123"/>
      <c r="Z40" s="123"/>
      <c r="AA40" s="123"/>
      <c r="AB40" s="123"/>
      <c r="AC40" s="123"/>
      <c r="AD40" s="123"/>
      <c r="AE40" s="123"/>
      <c r="AF40" s="123"/>
      <c r="AG40" s="123"/>
      <c r="AH40" s="123"/>
      <c r="AI40" s="123"/>
    </row>
    <row r="41" spans="1:35" x14ac:dyDescent="0.25">
      <c r="A41" s="629"/>
      <c r="B41" s="661" t="s">
        <v>109</v>
      </c>
      <c r="C41" s="662" t="s">
        <v>9</v>
      </c>
      <c r="D41" s="655">
        <f t="shared" si="1"/>
        <v>0</v>
      </c>
      <c r="E41" s="656">
        <f t="shared" si="31"/>
        <v>0</v>
      </c>
      <c r="F41" s="715">
        <v>0</v>
      </c>
      <c r="G41" s="716">
        <v>0</v>
      </c>
      <c r="H41" s="717">
        <v>0</v>
      </c>
      <c r="I41" s="655">
        <f t="shared" si="29"/>
        <v>0</v>
      </c>
      <c r="J41" s="715">
        <v>0</v>
      </c>
      <c r="K41" s="716">
        <v>0</v>
      </c>
      <c r="L41" s="717">
        <v>0</v>
      </c>
      <c r="M41" s="718">
        <v>0</v>
      </c>
      <c r="N41" s="667">
        <f t="shared" si="4"/>
        <v>0</v>
      </c>
      <c r="O41" s="718">
        <v>0</v>
      </c>
      <c r="P41" s="719">
        <v>0</v>
      </c>
      <c r="Q41" s="720">
        <v>0</v>
      </c>
      <c r="R41" s="124" t="s">
        <v>1385</v>
      </c>
      <c r="V41" s="123"/>
      <c r="W41" s="123"/>
      <c r="X41" s="123"/>
      <c r="Y41" s="123"/>
      <c r="Z41" s="123"/>
      <c r="AA41" s="123"/>
      <c r="AB41" s="123"/>
      <c r="AC41" s="123"/>
      <c r="AD41" s="123"/>
      <c r="AE41" s="123"/>
      <c r="AF41" s="123"/>
      <c r="AG41" s="123"/>
      <c r="AH41" s="123"/>
      <c r="AI41" s="123"/>
    </row>
    <row r="42" spans="1:35" x14ac:dyDescent="0.25">
      <c r="A42" s="629"/>
      <c r="B42" s="661" t="s">
        <v>111</v>
      </c>
      <c r="C42" s="662" t="s">
        <v>11</v>
      </c>
      <c r="D42" s="655">
        <f t="shared" si="1"/>
        <v>0</v>
      </c>
      <c r="E42" s="656">
        <f t="shared" si="31"/>
        <v>0</v>
      </c>
      <c r="F42" s="715">
        <v>0</v>
      </c>
      <c r="G42" s="716">
        <v>0</v>
      </c>
      <c r="H42" s="717">
        <v>0</v>
      </c>
      <c r="I42" s="655">
        <f t="shared" si="29"/>
        <v>0</v>
      </c>
      <c r="J42" s="715">
        <v>0</v>
      </c>
      <c r="K42" s="716">
        <v>0</v>
      </c>
      <c r="L42" s="717">
        <v>0</v>
      </c>
      <c r="M42" s="718">
        <v>0</v>
      </c>
      <c r="N42" s="667">
        <f t="shared" si="4"/>
        <v>0</v>
      </c>
      <c r="O42" s="718">
        <v>0</v>
      </c>
      <c r="P42" s="719">
        <v>0</v>
      </c>
      <c r="Q42" s="720">
        <v>0</v>
      </c>
      <c r="R42" s="124" t="s">
        <v>1387</v>
      </c>
      <c r="V42" s="123"/>
      <c r="W42" s="123"/>
      <c r="X42" s="123"/>
      <c r="Y42" s="123"/>
      <c r="Z42" s="123"/>
      <c r="AA42" s="123"/>
      <c r="AB42" s="123"/>
      <c r="AC42" s="123"/>
      <c r="AD42" s="123"/>
      <c r="AE42" s="123"/>
      <c r="AF42" s="123"/>
      <c r="AG42" s="123"/>
      <c r="AH42" s="123"/>
      <c r="AI42" s="123"/>
    </row>
    <row r="43" spans="1:35" x14ac:dyDescent="0.25">
      <c r="A43" s="629"/>
      <c r="B43" s="653" t="s">
        <v>114</v>
      </c>
      <c r="C43" s="669" t="s">
        <v>13</v>
      </c>
      <c r="D43" s="655">
        <f t="shared" si="1"/>
        <v>9569.8122378000007</v>
      </c>
      <c r="E43" s="656">
        <f t="shared" si="31"/>
        <v>2843.6541535558772</v>
      </c>
      <c r="F43" s="657">
        <f>SUM(F44:F49)</f>
        <v>219.06564000000003</v>
      </c>
      <c r="G43" s="658">
        <f>SUM(G44:G49)</f>
        <v>948.08901999999989</v>
      </c>
      <c r="H43" s="659">
        <f>SUM(H44:H49)</f>
        <v>1676.4994935558771</v>
      </c>
      <c r="I43" s="655">
        <f t="shared" si="29"/>
        <v>6725.1811342441233</v>
      </c>
      <c r="J43" s="657">
        <f t="shared" ref="J43:Q43" si="32">SUM(J44:J49)</f>
        <v>3235.4429942441234</v>
      </c>
      <c r="K43" s="658">
        <f t="shared" si="32"/>
        <v>3463.4209500000002</v>
      </c>
      <c r="L43" s="659">
        <f t="shared" si="32"/>
        <v>26.31719</v>
      </c>
      <c r="M43" s="660">
        <f t="shared" si="32"/>
        <v>0.9769500000000001</v>
      </c>
      <c r="N43" s="655">
        <f t="shared" si="4"/>
        <v>0</v>
      </c>
      <c r="O43" s="660">
        <f>SUM(O44:O49)</f>
        <v>0</v>
      </c>
      <c r="P43" s="659">
        <f t="shared" si="32"/>
        <v>0</v>
      </c>
      <c r="Q43" s="656">
        <f t="shared" si="32"/>
        <v>0</v>
      </c>
      <c r="V43" s="123"/>
      <c r="W43" s="123"/>
      <c r="X43" s="123"/>
      <c r="Y43" s="123"/>
      <c r="Z43" s="123"/>
      <c r="AA43" s="123"/>
      <c r="AB43" s="123"/>
      <c r="AC43" s="123"/>
      <c r="AD43" s="123"/>
      <c r="AE43" s="123"/>
      <c r="AF43" s="123"/>
      <c r="AG43" s="123"/>
      <c r="AH43" s="123"/>
      <c r="AI43" s="123"/>
    </row>
    <row r="44" spans="1:35" x14ac:dyDescent="0.25">
      <c r="A44" s="629"/>
      <c r="B44" s="661" t="s">
        <v>116</v>
      </c>
      <c r="C44" s="662" t="s">
        <v>15</v>
      </c>
      <c r="D44" s="655">
        <f t="shared" si="1"/>
        <v>18.503619999999998</v>
      </c>
      <c r="E44" s="656">
        <f t="shared" si="31"/>
        <v>18.503619999999998</v>
      </c>
      <c r="F44" s="715">
        <v>18.503619999999998</v>
      </c>
      <c r="G44" s="716">
        <v>0</v>
      </c>
      <c r="H44" s="717">
        <v>0</v>
      </c>
      <c r="I44" s="655">
        <f t="shared" si="29"/>
        <v>0</v>
      </c>
      <c r="J44" s="715">
        <v>0</v>
      </c>
      <c r="K44" s="716">
        <v>0</v>
      </c>
      <c r="L44" s="717">
        <v>0</v>
      </c>
      <c r="M44" s="718">
        <v>0</v>
      </c>
      <c r="N44" s="667">
        <f t="shared" si="4"/>
        <v>0</v>
      </c>
      <c r="O44" s="718">
        <v>0</v>
      </c>
      <c r="P44" s="719">
        <v>0</v>
      </c>
      <c r="Q44" s="720">
        <v>0</v>
      </c>
      <c r="R44" s="124" t="s">
        <v>1389</v>
      </c>
      <c r="V44" s="123"/>
      <c r="W44" s="123"/>
      <c r="X44" s="123"/>
      <c r="Y44" s="123"/>
      <c r="Z44" s="123"/>
      <c r="AA44" s="123"/>
      <c r="AB44" s="123"/>
      <c r="AC44" s="123"/>
      <c r="AD44" s="123"/>
      <c r="AE44" s="123"/>
      <c r="AF44" s="123"/>
      <c r="AG44" s="123"/>
      <c r="AH44" s="123"/>
      <c r="AI44" s="123"/>
    </row>
    <row r="45" spans="1:35" x14ac:dyDescent="0.25">
      <c r="A45" s="629"/>
      <c r="B45" s="661" t="s">
        <v>118</v>
      </c>
      <c r="C45" s="662" t="s">
        <v>594</v>
      </c>
      <c r="D45" s="655">
        <f t="shared" si="1"/>
        <v>23.772820000000003</v>
      </c>
      <c r="E45" s="656">
        <f t="shared" si="31"/>
        <v>23.027450000000002</v>
      </c>
      <c r="F45" s="715">
        <v>23.027450000000002</v>
      </c>
      <c r="G45" s="716">
        <v>0</v>
      </c>
      <c r="H45" s="717">
        <v>0</v>
      </c>
      <c r="I45" s="655">
        <f t="shared" si="29"/>
        <v>0.74536999999999942</v>
      </c>
      <c r="J45" s="715">
        <v>0.74536999999999942</v>
      </c>
      <c r="K45" s="716">
        <v>0</v>
      </c>
      <c r="L45" s="717">
        <v>0</v>
      </c>
      <c r="M45" s="718">
        <v>0</v>
      </c>
      <c r="N45" s="667">
        <f t="shared" si="4"/>
        <v>0</v>
      </c>
      <c r="O45" s="718">
        <v>0</v>
      </c>
      <c r="P45" s="719">
        <v>0</v>
      </c>
      <c r="Q45" s="720">
        <v>0</v>
      </c>
      <c r="R45" s="519" t="s">
        <v>1391</v>
      </c>
      <c r="S45" s="519" t="s">
        <v>1436</v>
      </c>
      <c r="T45" s="519" t="s">
        <v>1437</v>
      </c>
      <c r="U45" s="519" t="s">
        <v>1438</v>
      </c>
      <c r="V45" s="123"/>
      <c r="W45" s="123"/>
      <c r="X45" s="123"/>
      <c r="Y45" s="123"/>
      <c r="Z45" s="123"/>
      <c r="AA45" s="123"/>
      <c r="AB45" s="123"/>
      <c r="AC45" s="123"/>
      <c r="AD45" s="123"/>
      <c r="AE45" s="123"/>
      <c r="AF45" s="123"/>
      <c r="AG45" s="123"/>
      <c r="AH45" s="123"/>
      <c r="AI45" s="123"/>
    </row>
    <row r="46" spans="1:35" x14ac:dyDescent="0.25">
      <c r="A46" s="629"/>
      <c r="B46" s="661" t="s">
        <v>119</v>
      </c>
      <c r="C46" s="662" t="s">
        <v>21</v>
      </c>
      <c r="D46" s="655">
        <f t="shared" si="1"/>
        <v>3632.2912978000004</v>
      </c>
      <c r="E46" s="656">
        <f t="shared" si="31"/>
        <v>1582.6783935558772</v>
      </c>
      <c r="F46" s="715">
        <v>0</v>
      </c>
      <c r="G46" s="716">
        <v>0</v>
      </c>
      <c r="H46" s="717">
        <v>1582.6783935558772</v>
      </c>
      <c r="I46" s="655">
        <f t="shared" si="29"/>
        <v>2048.6359542441232</v>
      </c>
      <c r="J46" s="715">
        <v>2048.6359542441232</v>
      </c>
      <c r="K46" s="716">
        <v>0</v>
      </c>
      <c r="L46" s="717">
        <v>0</v>
      </c>
      <c r="M46" s="718">
        <v>0.9769500000000001</v>
      </c>
      <c r="N46" s="667">
        <f t="shared" si="4"/>
        <v>0</v>
      </c>
      <c r="O46" s="718">
        <v>0</v>
      </c>
      <c r="P46" s="719">
        <v>0</v>
      </c>
      <c r="Q46" s="720">
        <v>0</v>
      </c>
      <c r="R46" s="519" t="s">
        <v>1393</v>
      </c>
      <c r="V46" s="123"/>
      <c r="W46" s="123"/>
      <c r="X46" s="123"/>
      <c r="Y46" s="123"/>
      <c r="Z46" s="123"/>
      <c r="AA46" s="123"/>
      <c r="AB46" s="123"/>
      <c r="AC46" s="123"/>
      <c r="AD46" s="123"/>
      <c r="AE46" s="123"/>
      <c r="AF46" s="123"/>
      <c r="AG46" s="123"/>
      <c r="AH46" s="123"/>
      <c r="AI46" s="123"/>
    </row>
    <row r="47" spans="1:35" x14ac:dyDescent="0.25">
      <c r="A47" s="629"/>
      <c r="B47" s="661" t="s">
        <v>610</v>
      </c>
      <c r="C47" s="662" t="s">
        <v>23</v>
      </c>
      <c r="D47" s="655">
        <f t="shared" si="1"/>
        <v>0</v>
      </c>
      <c r="E47" s="656">
        <f t="shared" si="31"/>
        <v>0</v>
      </c>
      <c r="F47" s="715">
        <v>0</v>
      </c>
      <c r="G47" s="716">
        <v>0</v>
      </c>
      <c r="H47" s="717">
        <v>0</v>
      </c>
      <c r="I47" s="655">
        <f t="shared" ref="I47:I48" si="33">SUM(J47:L47)</f>
        <v>0</v>
      </c>
      <c r="J47" s="715">
        <v>0</v>
      </c>
      <c r="K47" s="716">
        <v>0</v>
      </c>
      <c r="L47" s="717">
        <v>0</v>
      </c>
      <c r="M47" s="718">
        <v>0</v>
      </c>
      <c r="N47" s="667">
        <f t="shared" si="4"/>
        <v>0</v>
      </c>
      <c r="O47" s="718">
        <v>0</v>
      </c>
      <c r="P47" s="719">
        <v>0</v>
      </c>
      <c r="Q47" s="720">
        <v>0</v>
      </c>
      <c r="R47" s="519" t="s">
        <v>1395</v>
      </c>
      <c r="V47" s="123"/>
      <c r="W47" s="123"/>
      <c r="X47" s="123"/>
      <c r="Y47" s="123"/>
      <c r="Z47" s="123"/>
      <c r="AA47" s="123"/>
      <c r="AB47" s="123"/>
      <c r="AC47" s="123"/>
      <c r="AD47" s="123"/>
      <c r="AE47" s="123"/>
      <c r="AF47" s="123"/>
      <c r="AG47" s="123"/>
      <c r="AH47" s="123"/>
      <c r="AI47" s="123"/>
    </row>
    <row r="48" spans="1:35" x14ac:dyDescent="0.25">
      <c r="A48" s="629"/>
      <c r="B48" s="661" t="s">
        <v>611</v>
      </c>
      <c r="C48" s="662" t="s">
        <v>25</v>
      </c>
      <c r="D48" s="655">
        <f t="shared" si="1"/>
        <v>0</v>
      </c>
      <c r="E48" s="656">
        <f t="shared" si="31"/>
        <v>0</v>
      </c>
      <c r="F48" s="715">
        <v>0</v>
      </c>
      <c r="G48" s="716">
        <v>0</v>
      </c>
      <c r="H48" s="717">
        <v>0</v>
      </c>
      <c r="I48" s="655">
        <f t="shared" si="33"/>
        <v>0</v>
      </c>
      <c r="J48" s="715">
        <v>0</v>
      </c>
      <c r="K48" s="716">
        <v>0</v>
      </c>
      <c r="L48" s="717">
        <v>0</v>
      </c>
      <c r="M48" s="718">
        <v>0</v>
      </c>
      <c r="N48" s="667">
        <f t="shared" si="4"/>
        <v>0</v>
      </c>
      <c r="O48" s="718">
        <v>0</v>
      </c>
      <c r="P48" s="719">
        <v>0</v>
      </c>
      <c r="Q48" s="720">
        <v>0</v>
      </c>
      <c r="R48" s="519" t="s">
        <v>1397</v>
      </c>
      <c r="V48" s="123"/>
      <c r="W48" s="123"/>
      <c r="X48" s="123"/>
      <c r="Y48" s="123"/>
      <c r="Z48" s="123"/>
      <c r="AA48" s="123"/>
      <c r="AB48" s="123"/>
      <c r="AC48" s="123"/>
      <c r="AD48" s="123"/>
      <c r="AE48" s="123"/>
      <c r="AF48" s="123"/>
      <c r="AG48" s="123"/>
      <c r="AH48" s="123"/>
      <c r="AI48" s="123"/>
    </row>
    <row r="49" spans="1:35" ht="38.25" x14ac:dyDescent="0.25">
      <c r="A49" s="629"/>
      <c r="B49" s="661" t="s">
        <v>612</v>
      </c>
      <c r="C49" s="662" t="s">
        <v>598</v>
      </c>
      <c r="D49" s="655">
        <f t="shared" si="1"/>
        <v>5895.2445000000007</v>
      </c>
      <c r="E49" s="656">
        <f t="shared" si="31"/>
        <v>1219.4446899999998</v>
      </c>
      <c r="F49" s="715">
        <v>177.53457000000003</v>
      </c>
      <c r="G49" s="716">
        <v>948.08901999999989</v>
      </c>
      <c r="H49" s="717">
        <v>93.821099999999987</v>
      </c>
      <c r="I49" s="655">
        <f t="shared" si="29"/>
        <v>4675.7998100000004</v>
      </c>
      <c r="J49" s="715">
        <v>1186.06167</v>
      </c>
      <c r="K49" s="716">
        <v>3463.4209500000002</v>
      </c>
      <c r="L49" s="717">
        <v>26.31719</v>
      </c>
      <c r="M49" s="718">
        <v>0</v>
      </c>
      <c r="N49" s="667">
        <f t="shared" si="4"/>
        <v>0</v>
      </c>
      <c r="O49" s="718">
        <v>0</v>
      </c>
      <c r="P49" s="719">
        <v>0</v>
      </c>
      <c r="Q49" s="720">
        <v>0</v>
      </c>
      <c r="R49" s="519" t="s">
        <v>1399</v>
      </c>
      <c r="V49" s="123"/>
      <c r="W49" s="123"/>
      <c r="X49" s="123"/>
      <c r="Y49" s="123"/>
      <c r="Z49" s="123"/>
      <c r="AA49" s="123"/>
      <c r="AB49" s="123"/>
      <c r="AC49" s="123"/>
      <c r="AD49" s="123"/>
      <c r="AE49" s="123"/>
      <c r="AF49" s="123"/>
      <c r="AG49" s="123"/>
      <c r="AH49" s="123"/>
      <c r="AI49" s="123"/>
    </row>
    <row r="50" spans="1:35" x14ac:dyDescent="0.25">
      <c r="A50" s="629"/>
      <c r="B50" s="653" t="s">
        <v>289</v>
      </c>
      <c r="C50" s="670" t="s">
        <v>29</v>
      </c>
      <c r="D50" s="655">
        <f t="shared" si="1"/>
        <v>59.89387</v>
      </c>
      <c r="E50" s="656">
        <f t="shared" si="31"/>
        <v>2.36435</v>
      </c>
      <c r="F50" s="657">
        <f>SUM(F51:F52)</f>
        <v>1.1659999999999999</v>
      </c>
      <c r="G50" s="658">
        <f>SUM(G51:G52)</f>
        <v>0</v>
      </c>
      <c r="H50" s="659">
        <f>SUM(H51:H52)</f>
        <v>1.1983499999999998</v>
      </c>
      <c r="I50" s="655">
        <f t="shared" si="29"/>
        <v>57.529519999999998</v>
      </c>
      <c r="J50" s="657">
        <f t="shared" ref="J50:Q50" si="34">SUM(J51:J52)</f>
        <v>33.561</v>
      </c>
      <c r="K50" s="658">
        <f t="shared" si="34"/>
        <v>23.968519999999998</v>
      </c>
      <c r="L50" s="659">
        <f t="shared" si="34"/>
        <v>0</v>
      </c>
      <c r="M50" s="660">
        <f t="shared" si="34"/>
        <v>0</v>
      </c>
      <c r="N50" s="655">
        <f t="shared" si="4"/>
        <v>0</v>
      </c>
      <c r="O50" s="660">
        <f>SUM(O51:O52)</f>
        <v>0</v>
      </c>
      <c r="P50" s="659">
        <f t="shared" si="34"/>
        <v>0</v>
      </c>
      <c r="Q50" s="656">
        <f t="shared" si="34"/>
        <v>0</v>
      </c>
      <c r="V50" s="123"/>
      <c r="W50" s="123"/>
      <c r="X50" s="123"/>
      <c r="Y50" s="123"/>
      <c r="Z50" s="123"/>
      <c r="AA50" s="123"/>
      <c r="AB50" s="123"/>
      <c r="AC50" s="123"/>
      <c r="AD50" s="123"/>
      <c r="AE50" s="123"/>
      <c r="AF50" s="123"/>
      <c r="AG50" s="123"/>
      <c r="AH50" s="123"/>
      <c r="AI50" s="123"/>
    </row>
    <row r="51" spans="1:35" ht="51.75" x14ac:dyDescent="0.25">
      <c r="A51" s="629"/>
      <c r="B51" s="661" t="s">
        <v>291</v>
      </c>
      <c r="C51" s="671" t="s">
        <v>31</v>
      </c>
      <c r="D51" s="655">
        <f t="shared" si="1"/>
        <v>50.026350000000001</v>
      </c>
      <c r="E51" s="656">
        <f t="shared" si="31"/>
        <v>2.36435</v>
      </c>
      <c r="F51" s="715">
        <v>1.1659999999999999</v>
      </c>
      <c r="G51" s="716">
        <v>0</v>
      </c>
      <c r="H51" s="717">
        <v>1.1983499999999998</v>
      </c>
      <c r="I51" s="655">
        <f t="shared" si="29"/>
        <v>47.661999999999999</v>
      </c>
      <c r="J51" s="715">
        <v>28.311</v>
      </c>
      <c r="K51" s="716">
        <v>19.350999999999999</v>
      </c>
      <c r="L51" s="717">
        <v>0</v>
      </c>
      <c r="M51" s="718">
        <v>0</v>
      </c>
      <c r="N51" s="667">
        <f t="shared" si="4"/>
        <v>0</v>
      </c>
      <c r="O51" s="718">
        <v>0</v>
      </c>
      <c r="P51" s="719">
        <v>0</v>
      </c>
      <c r="Q51" s="720">
        <v>0</v>
      </c>
      <c r="R51" s="519" t="s">
        <v>1401</v>
      </c>
      <c r="V51" s="123"/>
      <c r="W51" s="123"/>
      <c r="X51" s="123"/>
      <c r="Y51" s="123"/>
      <c r="Z51" s="123"/>
      <c r="AA51" s="123"/>
      <c r="AB51" s="123"/>
      <c r="AC51" s="123"/>
      <c r="AD51" s="123"/>
      <c r="AE51" s="123"/>
      <c r="AF51" s="123"/>
      <c r="AG51" s="123"/>
      <c r="AH51" s="123"/>
      <c r="AI51" s="123"/>
    </row>
    <row r="52" spans="1:35" x14ac:dyDescent="0.25">
      <c r="A52" s="629"/>
      <c r="B52" s="661" t="s">
        <v>292</v>
      </c>
      <c r="C52" s="671" t="s">
        <v>33</v>
      </c>
      <c r="D52" s="655">
        <f t="shared" si="1"/>
        <v>9.8675200000000007</v>
      </c>
      <c r="E52" s="656">
        <f t="shared" si="31"/>
        <v>0</v>
      </c>
      <c r="F52" s="715">
        <v>0</v>
      </c>
      <c r="G52" s="716">
        <v>0</v>
      </c>
      <c r="H52" s="717">
        <v>0</v>
      </c>
      <c r="I52" s="655">
        <f t="shared" si="29"/>
        <v>9.8675200000000007</v>
      </c>
      <c r="J52" s="715">
        <v>5.25</v>
      </c>
      <c r="K52" s="716">
        <v>4.6175200000000007</v>
      </c>
      <c r="L52" s="717">
        <v>0</v>
      </c>
      <c r="M52" s="718">
        <v>0</v>
      </c>
      <c r="N52" s="667">
        <f t="shared" si="4"/>
        <v>0</v>
      </c>
      <c r="O52" s="718">
        <v>0</v>
      </c>
      <c r="P52" s="719">
        <v>0</v>
      </c>
      <c r="Q52" s="720">
        <v>0</v>
      </c>
      <c r="R52" s="519" t="s">
        <v>1403</v>
      </c>
      <c r="V52" s="123"/>
      <c r="W52" s="123"/>
      <c r="X52" s="123"/>
      <c r="Y52" s="123"/>
      <c r="Z52" s="123"/>
      <c r="AA52" s="123"/>
      <c r="AB52" s="123"/>
      <c r="AC52" s="123"/>
      <c r="AD52" s="123"/>
      <c r="AE52" s="123"/>
      <c r="AF52" s="123"/>
      <c r="AG52" s="123"/>
      <c r="AH52" s="123"/>
      <c r="AI52" s="123"/>
    </row>
    <row r="53" spans="1:35" x14ac:dyDescent="0.25">
      <c r="A53" s="629"/>
      <c r="B53" s="653" t="s">
        <v>294</v>
      </c>
      <c r="C53" s="670" t="s">
        <v>35</v>
      </c>
      <c r="D53" s="655">
        <f t="shared" si="1"/>
        <v>29.790949999999935</v>
      </c>
      <c r="E53" s="656">
        <f t="shared" si="31"/>
        <v>0</v>
      </c>
      <c r="F53" s="657">
        <f>SUM(F54:F58)</f>
        <v>0</v>
      </c>
      <c r="G53" s="658">
        <f>SUM(G54:G58)</f>
        <v>0</v>
      </c>
      <c r="H53" s="659">
        <f>SUM(H54:H58)</f>
        <v>0</v>
      </c>
      <c r="I53" s="655">
        <f t="shared" si="29"/>
        <v>0</v>
      </c>
      <c r="J53" s="657">
        <f t="shared" ref="J53:Q53" si="35">SUM(J54:J58)</f>
        <v>0</v>
      </c>
      <c r="K53" s="658">
        <f t="shared" si="35"/>
        <v>0</v>
      </c>
      <c r="L53" s="659">
        <f t="shared" si="35"/>
        <v>0</v>
      </c>
      <c r="M53" s="660">
        <f t="shared" si="35"/>
        <v>0</v>
      </c>
      <c r="N53" s="655">
        <f t="shared" si="4"/>
        <v>29.790949999999935</v>
      </c>
      <c r="O53" s="660">
        <f>SUM(O54:O58)</f>
        <v>29.790949999999935</v>
      </c>
      <c r="P53" s="659">
        <f t="shared" si="35"/>
        <v>0</v>
      </c>
      <c r="Q53" s="656">
        <f t="shared" si="35"/>
        <v>0</v>
      </c>
      <c r="V53" s="123"/>
      <c r="W53" s="123"/>
      <c r="X53" s="123"/>
      <c r="Y53" s="123"/>
      <c r="Z53" s="123"/>
      <c r="AA53" s="123"/>
      <c r="AB53" s="123"/>
      <c r="AC53" s="123"/>
      <c r="AD53" s="123"/>
      <c r="AE53" s="123"/>
      <c r="AF53" s="123"/>
      <c r="AG53" s="123"/>
      <c r="AH53" s="123"/>
      <c r="AI53" s="123"/>
    </row>
    <row r="54" spans="1:35" x14ac:dyDescent="0.25">
      <c r="A54" s="629"/>
      <c r="B54" s="661" t="s">
        <v>295</v>
      </c>
      <c r="C54" s="671" t="s">
        <v>37</v>
      </c>
      <c r="D54" s="655">
        <f t="shared" si="1"/>
        <v>29.790949999999935</v>
      </c>
      <c r="E54" s="673">
        <f t="shared" si="31"/>
        <v>0</v>
      </c>
      <c r="F54" s="721">
        <v>0</v>
      </c>
      <c r="G54" s="722">
        <v>0</v>
      </c>
      <c r="H54" s="723">
        <v>0</v>
      </c>
      <c r="I54" s="677">
        <f t="shared" si="29"/>
        <v>0</v>
      </c>
      <c r="J54" s="721">
        <v>0</v>
      </c>
      <c r="K54" s="722">
        <v>0</v>
      </c>
      <c r="L54" s="723">
        <v>0</v>
      </c>
      <c r="M54" s="724">
        <v>0</v>
      </c>
      <c r="N54" s="378">
        <f t="shared" si="4"/>
        <v>29.790949999999935</v>
      </c>
      <c r="O54" s="724">
        <v>29.790949999999935</v>
      </c>
      <c r="P54" s="719">
        <v>0</v>
      </c>
      <c r="Q54" s="720">
        <v>0</v>
      </c>
      <c r="R54" s="519" t="s">
        <v>1405</v>
      </c>
      <c r="V54" s="123"/>
      <c r="W54" s="123"/>
      <c r="X54" s="123"/>
      <c r="Y54" s="123"/>
      <c r="Z54" s="123"/>
      <c r="AA54" s="123"/>
      <c r="AB54" s="123"/>
      <c r="AC54" s="123"/>
      <c r="AD54" s="123"/>
      <c r="AE54" s="123"/>
      <c r="AF54" s="123"/>
      <c r="AG54" s="123"/>
      <c r="AH54" s="123"/>
      <c r="AI54" s="123"/>
    </row>
    <row r="55" spans="1:35" x14ac:dyDescent="0.25">
      <c r="A55" s="629"/>
      <c r="B55" s="661" t="s">
        <v>297</v>
      </c>
      <c r="C55" s="680" t="s">
        <v>40</v>
      </c>
      <c r="D55" s="655">
        <f t="shared" si="1"/>
        <v>0</v>
      </c>
      <c r="E55" s="673">
        <f t="shared" si="31"/>
        <v>0</v>
      </c>
      <c r="F55" s="721">
        <v>0</v>
      </c>
      <c r="G55" s="722">
        <v>0</v>
      </c>
      <c r="H55" s="723">
        <v>0</v>
      </c>
      <c r="I55" s="677">
        <f t="shared" ref="I55:I57" si="36">SUM(J55:L55)</f>
        <v>0</v>
      </c>
      <c r="J55" s="721">
        <v>0</v>
      </c>
      <c r="K55" s="722">
        <v>0</v>
      </c>
      <c r="L55" s="723">
        <v>0</v>
      </c>
      <c r="M55" s="724">
        <v>0</v>
      </c>
      <c r="N55" s="378">
        <f t="shared" si="4"/>
        <v>0</v>
      </c>
      <c r="O55" s="724">
        <v>0</v>
      </c>
      <c r="P55" s="719">
        <v>0</v>
      </c>
      <c r="Q55" s="720">
        <v>0</v>
      </c>
      <c r="R55" s="519" t="s">
        <v>1407</v>
      </c>
      <c r="V55" s="123"/>
      <c r="W55" s="123"/>
      <c r="X55" s="123"/>
      <c r="Y55" s="123"/>
      <c r="Z55" s="123"/>
      <c r="AA55" s="123"/>
      <c r="AB55" s="123"/>
      <c r="AC55" s="123"/>
      <c r="AD55" s="123"/>
      <c r="AE55" s="123"/>
      <c r="AF55" s="123"/>
      <c r="AG55" s="123"/>
      <c r="AH55" s="123"/>
      <c r="AI55" s="123"/>
    </row>
    <row r="56" spans="1:35" x14ac:dyDescent="0.25">
      <c r="A56" s="629"/>
      <c r="B56" s="661" t="s">
        <v>613</v>
      </c>
      <c r="C56" s="680" t="s">
        <v>43</v>
      </c>
      <c r="D56" s="655">
        <f t="shared" si="1"/>
        <v>0</v>
      </c>
      <c r="E56" s="673">
        <f t="shared" si="31"/>
        <v>0</v>
      </c>
      <c r="F56" s="721">
        <v>0</v>
      </c>
      <c r="G56" s="722">
        <v>0</v>
      </c>
      <c r="H56" s="723">
        <v>0</v>
      </c>
      <c r="I56" s="677">
        <f t="shared" si="36"/>
        <v>0</v>
      </c>
      <c r="J56" s="721">
        <v>0</v>
      </c>
      <c r="K56" s="722">
        <v>0</v>
      </c>
      <c r="L56" s="723">
        <v>0</v>
      </c>
      <c r="M56" s="724">
        <v>0</v>
      </c>
      <c r="N56" s="378">
        <f t="shared" si="4"/>
        <v>0</v>
      </c>
      <c r="O56" s="724">
        <v>0</v>
      </c>
      <c r="P56" s="719">
        <v>0</v>
      </c>
      <c r="Q56" s="720">
        <v>0</v>
      </c>
      <c r="R56" s="519" t="s">
        <v>1409</v>
      </c>
      <c r="V56" s="123"/>
      <c r="W56" s="123"/>
      <c r="X56" s="123"/>
      <c r="Y56" s="123"/>
      <c r="Z56" s="123"/>
      <c r="AA56" s="123"/>
      <c r="AB56" s="123"/>
      <c r="AC56" s="123"/>
      <c r="AD56" s="123"/>
      <c r="AE56" s="123"/>
      <c r="AF56" s="123"/>
      <c r="AG56" s="123"/>
      <c r="AH56" s="123"/>
      <c r="AI56" s="123"/>
    </row>
    <row r="57" spans="1:35" ht="26.25" x14ac:dyDescent="0.25">
      <c r="A57" s="629"/>
      <c r="B57" s="661" t="s">
        <v>614</v>
      </c>
      <c r="C57" s="680" t="s">
        <v>603</v>
      </c>
      <c r="D57" s="655">
        <f t="shared" si="1"/>
        <v>0</v>
      </c>
      <c r="E57" s="673">
        <f t="shared" si="31"/>
        <v>0</v>
      </c>
      <c r="F57" s="721">
        <v>0</v>
      </c>
      <c r="G57" s="722">
        <v>0</v>
      </c>
      <c r="H57" s="723">
        <v>0</v>
      </c>
      <c r="I57" s="677">
        <f t="shared" si="36"/>
        <v>0</v>
      </c>
      <c r="J57" s="721">
        <v>0</v>
      </c>
      <c r="K57" s="722">
        <v>0</v>
      </c>
      <c r="L57" s="723">
        <v>0</v>
      </c>
      <c r="M57" s="724">
        <v>0</v>
      </c>
      <c r="N57" s="378">
        <f t="shared" si="4"/>
        <v>0</v>
      </c>
      <c r="O57" s="724">
        <v>0</v>
      </c>
      <c r="P57" s="719">
        <v>0</v>
      </c>
      <c r="Q57" s="720">
        <v>0</v>
      </c>
      <c r="R57" s="519" t="s">
        <v>1411</v>
      </c>
      <c r="V57" s="123"/>
      <c r="W57" s="123"/>
      <c r="X57" s="123"/>
      <c r="Y57" s="123"/>
      <c r="Z57" s="123"/>
      <c r="AA57" s="123"/>
      <c r="AB57" s="123"/>
      <c r="AC57" s="123"/>
      <c r="AD57" s="123"/>
      <c r="AE57" s="123"/>
      <c r="AF57" s="123"/>
      <c r="AG57" s="123"/>
      <c r="AH57" s="123"/>
      <c r="AI57" s="123"/>
    </row>
    <row r="58" spans="1:35" ht="26.25" x14ac:dyDescent="0.25">
      <c r="A58" s="629"/>
      <c r="B58" s="672" t="s">
        <v>615</v>
      </c>
      <c r="C58" s="680" t="s">
        <v>605</v>
      </c>
      <c r="D58" s="655">
        <f t="shared" si="1"/>
        <v>0</v>
      </c>
      <c r="E58" s="673">
        <f t="shared" si="31"/>
        <v>0</v>
      </c>
      <c r="F58" s="721">
        <v>0</v>
      </c>
      <c r="G58" s="722">
        <v>0</v>
      </c>
      <c r="H58" s="723">
        <v>0</v>
      </c>
      <c r="I58" s="677">
        <f t="shared" si="29"/>
        <v>0</v>
      </c>
      <c r="J58" s="721">
        <v>0</v>
      </c>
      <c r="K58" s="722">
        <v>0</v>
      </c>
      <c r="L58" s="723">
        <v>0</v>
      </c>
      <c r="M58" s="724">
        <v>0</v>
      </c>
      <c r="N58" s="378">
        <f t="shared" si="4"/>
        <v>0</v>
      </c>
      <c r="O58" s="724">
        <v>0</v>
      </c>
      <c r="P58" s="719">
        <v>0</v>
      </c>
      <c r="Q58" s="720">
        <v>0</v>
      </c>
      <c r="R58" s="519" t="s">
        <v>1413</v>
      </c>
      <c r="V58" s="123"/>
      <c r="W58" s="123"/>
      <c r="X58" s="123"/>
      <c r="Y58" s="123"/>
      <c r="Z58" s="123"/>
      <c r="AA58" s="123"/>
      <c r="AB58" s="123"/>
      <c r="AC58" s="123"/>
      <c r="AD58" s="123"/>
      <c r="AE58" s="123"/>
      <c r="AF58" s="123"/>
      <c r="AG58" s="123"/>
      <c r="AH58" s="123"/>
      <c r="AI58" s="123"/>
    </row>
    <row r="59" spans="1:35" x14ac:dyDescent="0.25">
      <c r="A59" s="629"/>
      <c r="B59" s="653" t="s">
        <v>299</v>
      </c>
      <c r="C59" s="682" t="s">
        <v>51</v>
      </c>
      <c r="D59" s="683">
        <f t="shared" si="1"/>
        <v>46.511569999999999</v>
      </c>
      <c r="E59" s="684">
        <f t="shared" si="31"/>
        <v>1.6115699999999999</v>
      </c>
      <c r="F59" s="685">
        <f>SUM(F60:F61)</f>
        <v>1.6115699999999999</v>
      </c>
      <c r="G59" s="686">
        <f>SUM(G60:G61)</f>
        <v>0</v>
      </c>
      <c r="H59" s="687">
        <f>SUM(H60:H61)</f>
        <v>0</v>
      </c>
      <c r="I59" s="688">
        <f t="shared" si="29"/>
        <v>29.9</v>
      </c>
      <c r="J59" s="685">
        <f t="shared" ref="J59:Q59" si="37">SUM(J60:J61)</f>
        <v>29.9</v>
      </c>
      <c r="K59" s="686">
        <f t="shared" si="37"/>
        <v>0</v>
      </c>
      <c r="L59" s="687">
        <f t="shared" si="37"/>
        <v>0</v>
      </c>
      <c r="M59" s="689">
        <f t="shared" si="37"/>
        <v>0</v>
      </c>
      <c r="N59" s="688">
        <f t="shared" si="4"/>
        <v>15</v>
      </c>
      <c r="O59" s="689">
        <f>SUM(O60:O61)</f>
        <v>15</v>
      </c>
      <c r="P59" s="687">
        <f t="shared" si="37"/>
        <v>0</v>
      </c>
      <c r="Q59" s="684">
        <f t="shared" si="37"/>
        <v>0</v>
      </c>
      <c r="V59" s="123"/>
      <c r="W59" s="123"/>
      <c r="X59" s="123"/>
      <c r="Y59" s="123"/>
      <c r="Z59" s="123"/>
      <c r="AA59" s="123"/>
      <c r="AB59" s="123"/>
      <c r="AC59" s="123"/>
      <c r="AD59" s="123"/>
      <c r="AE59" s="123"/>
      <c r="AF59" s="123"/>
      <c r="AG59" s="123"/>
      <c r="AH59" s="123"/>
      <c r="AI59" s="123"/>
    </row>
    <row r="60" spans="1:35" x14ac:dyDescent="0.25">
      <c r="A60" s="629"/>
      <c r="B60" s="690" t="s">
        <v>301</v>
      </c>
      <c r="C60" s="691" t="s">
        <v>53</v>
      </c>
      <c r="D60" s="692">
        <f t="shared" si="1"/>
        <v>15</v>
      </c>
      <c r="E60" s="693">
        <f t="shared" si="31"/>
        <v>0</v>
      </c>
      <c r="F60" s="725">
        <v>0</v>
      </c>
      <c r="G60" s="726">
        <v>0</v>
      </c>
      <c r="H60" s="727">
        <v>0</v>
      </c>
      <c r="I60" s="418">
        <f t="shared" si="29"/>
        <v>0</v>
      </c>
      <c r="J60" s="725">
        <v>0</v>
      </c>
      <c r="K60" s="726">
        <v>0</v>
      </c>
      <c r="L60" s="727">
        <v>0</v>
      </c>
      <c r="M60" s="728">
        <v>0</v>
      </c>
      <c r="N60" s="729">
        <f t="shared" si="4"/>
        <v>15</v>
      </c>
      <c r="O60" s="728">
        <v>15</v>
      </c>
      <c r="P60" s="719">
        <v>0</v>
      </c>
      <c r="Q60" s="720">
        <v>0</v>
      </c>
      <c r="R60" s="124" t="s">
        <v>1415</v>
      </c>
      <c r="V60" s="123"/>
      <c r="W60" s="123"/>
      <c r="X60" s="123"/>
      <c r="Y60" s="123"/>
      <c r="Z60" s="123"/>
      <c r="AA60" s="123"/>
      <c r="AB60" s="123"/>
      <c r="AC60" s="123"/>
      <c r="AD60" s="123"/>
      <c r="AE60" s="123"/>
      <c r="AF60" s="123"/>
      <c r="AG60" s="123"/>
      <c r="AH60" s="123"/>
      <c r="AI60" s="123"/>
    </row>
    <row r="61" spans="1:35" ht="26.25" x14ac:dyDescent="0.25">
      <c r="A61" s="629"/>
      <c r="B61" s="690" t="s">
        <v>303</v>
      </c>
      <c r="C61" s="699" t="s">
        <v>55</v>
      </c>
      <c r="D61" s="683">
        <f t="shared" si="1"/>
        <v>31.511569999999999</v>
      </c>
      <c r="E61" s="684">
        <f t="shared" si="31"/>
        <v>1.6115699999999999</v>
      </c>
      <c r="F61" s="730">
        <v>1.6115699999999999</v>
      </c>
      <c r="G61" s="731">
        <v>0</v>
      </c>
      <c r="H61" s="732">
        <v>0</v>
      </c>
      <c r="I61" s="688">
        <f t="shared" si="29"/>
        <v>29.9</v>
      </c>
      <c r="J61" s="730">
        <v>29.9</v>
      </c>
      <c r="K61" s="731">
        <v>0</v>
      </c>
      <c r="L61" s="732">
        <v>0</v>
      </c>
      <c r="M61" s="733">
        <v>0</v>
      </c>
      <c r="N61" s="526">
        <f t="shared" si="4"/>
        <v>0</v>
      </c>
      <c r="O61" s="733">
        <v>0</v>
      </c>
      <c r="P61" s="719">
        <v>0</v>
      </c>
      <c r="Q61" s="720">
        <v>0</v>
      </c>
      <c r="R61" s="124" t="s">
        <v>1417</v>
      </c>
      <c r="V61" s="123"/>
      <c r="W61" s="123"/>
      <c r="X61" s="123"/>
      <c r="Y61" s="123"/>
      <c r="Z61" s="123"/>
      <c r="AA61" s="123"/>
      <c r="AB61" s="123"/>
      <c r="AC61" s="123"/>
      <c r="AD61" s="123"/>
      <c r="AE61" s="123"/>
      <c r="AF61" s="123"/>
      <c r="AG61" s="123"/>
      <c r="AH61" s="123"/>
      <c r="AI61" s="123"/>
    </row>
    <row r="62" spans="1:35" x14ac:dyDescent="0.25">
      <c r="A62" s="629"/>
      <c r="B62" s="701" t="s">
        <v>305</v>
      </c>
      <c r="C62" s="702" t="s">
        <v>606</v>
      </c>
      <c r="D62" s="683">
        <f t="shared" si="1"/>
        <v>0</v>
      </c>
      <c r="E62" s="684">
        <f t="shared" si="31"/>
        <v>0</v>
      </c>
      <c r="F62" s="685">
        <f>SUM(F63:F65)</f>
        <v>0</v>
      </c>
      <c r="G62" s="686">
        <f>SUM(G63:G65)</f>
        <v>0</v>
      </c>
      <c r="H62" s="687">
        <f>SUM(H63:H65)</f>
        <v>0</v>
      </c>
      <c r="I62" s="688">
        <f t="shared" si="29"/>
        <v>0</v>
      </c>
      <c r="J62" s="685">
        <f t="shared" ref="J62:Q62" si="38">SUM(J63:J65)</f>
        <v>0</v>
      </c>
      <c r="K62" s="686">
        <f t="shared" si="38"/>
        <v>0</v>
      </c>
      <c r="L62" s="687">
        <f t="shared" si="38"/>
        <v>0</v>
      </c>
      <c r="M62" s="689">
        <f t="shared" si="38"/>
        <v>0</v>
      </c>
      <c r="N62" s="688">
        <f t="shared" si="4"/>
        <v>0</v>
      </c>
      <c r="O62" s="689">
        <f>SUM(O63:O65)</f>
        <v>0</v>
      </c>
      <c r="P62" s="687">
        <f t="shared" si="38"/>
        <v>0</v>
      </c>
      <c r="Q62" s="684">
        <f t="shared" si="38"/>
        <v>0</v>
      </c>
      <c r="V62" s="123"/>
      <c r="W62" s="123"/>
      <c r="X62" s="123"/>
      <c r="Y62" s="123"/>
      <c r="Z62" s="123"/>
      <c r="AA62" s="123"/>
      <c r="AB62" s="123"/>
      <c r="AC62" s="123"/>
      <c r="AD62" s="123"/>
      <c r="AE62" s="123"/>
      <c r="AF62" s="123"/>
      <c r="AG62" s="123"/>
      <c r="AH62" s="123"/>
      <c r="AI62" s="123"/>
    </row>
    <row r="63" spans="1:35" x14ac:dyDescent="0.25">
      <c r="A63" s="629"/>
      <c r="B63" s="703" t="s">
        <v>307</v>
      </c>
      <c r="C63" s="699" t="s">
        <v>1435</v>
      </c>
      <c r="D63" s="683">
        <f t="shared" si="1"/>
        <v>0</v>
      </c>
      <c r="E63" s="684">
        <f>SUM(F63:H63)</f>
        <v>0</v>
      </c>
      <c r="F63" s="730">
        <v>0</v>
      </c>
      <c r="G63" s="731">
        <v>0</v>
      </c>
      <c r="H63" s="732">
        <v>0</v>
      </c>
      <c r="I63" s="688">
        <f t="shared" si="29"/>
        <v>0</v>
      </c>
      <c r="J63" s="730">
        <v>0</v>
      </c>
      <c r="K63" s="731">
        <v>0</v>
      </c>
      <c r="L63" s="732">
        <v>0</v>
      </c>
      <c r="M63" s="733">
        <v>0</v>
      </c>
      <c r="N63" s="526">
        <f t="shared" si="4"/>
        <v>0</v>
      </c>
      <c r="O63" s="733">
        <v>0</v>
      </c>
      <c r="P63" s="719">
        <v>0</v>
      </c>
      <c r="Q63" s="720">
        <v>0</v>
      </c>
      <c r="R63" s="124" t="s">
        <v>1419</v>
      </c>
      <c r="V63" s="123"/>
      <c r="W63" s="123"/>
      <c r="X63" s="123"/>
      <c r="Y63" s="123"/>
      <c r="Z63" s="123"/>
      <c r="AA63" s="123"/>
      <c r="AB63" s="123"/>
      <c r="AC63" s="123"/>
      <c r="AD63" s="123"/>
      <c r="AE63" s="123"/>
      <c r="AF63" s="123"/>
      <c r="AG63" s="123"/>
      <c r="AH63" s="123"/>
      <c r="AI63" s="123"/>
    </row>
    <row r="64" spans="1:35" x14ac:dyDescent="0.25">
      <c r="A64" s="629"/>
      <c r="B64" s="703" t="s">
        <v>616</v>
      </c>
      <c r="C64" s="699" t="s">
        <v>47</v>
      </c>
      <c r="D64" s="683">
        <f t="shared" si="1"/>
        <v>0</v>
      </c>
      <c r="E64" s="684">
        <f t="shared" si="31"/>
        <v>0</v>
      </c>
      <c r="F64" s="730">
        <v>0</v>
      </c>
      <c r="G64" s="731">
        <v>0</v>
      </c>
      <c r="H64" s="732">
        <v>0</v>
      </c>
      <c r="I64" s="688">
        <f t="shared" si="29"/>
        <v>0</v>
      </c>
      <c r="J64" s="730">
        <v>0</v>
      </c>
      <c r="K64" s="731">
        <v>0</v>
      </c>
      <c r="L64" s="732">
        <v>0</v>
      </c>
      <c r="M64" s="733">
        <v>0</v>
      </c>
      <c r="N64" s="526">
        <f t="shared" si="4"/>
        <v>0</v>
      </c>
      <c r="O64" s="733">
        <v>0</v>
      </c>
      <c r="P64" s="719">
        <v>0</v>
      </c>
      <c r="Q64" s="720">
        <v>0</v>
      </c>
      <c r="R64" s="124" t="s">
        <v>1421</v>
      </c>
      <c r="V64" s="123"/>
      <c r="W64" s="123"/>
      <c r="X64" s="123"/>
      <c r="Y64" s="123"/>
      <c r="Z64" s="123"/>
      <c r="AA64" s="123"/>
      <c r="AB64" s="123"/>
      <c r="AC64" s="123"/>
      <c r="AD64" s="123"/>
      <c r="AE64" s="123"/>
      <c r="AF64" s="123"/>
      <c r="AG64" s="123"/>
      <c r="AH64" s="123"/>
      <c r="AI64" s="123"/>
    </row>
    <row r="65" spans="1:35" ht="15.75" thickBot="1" x14ac:dyDescent="0.3">
      <c r="A65" s="629"/>
      <c r="B65" s="704" t="s">
        <v>617</v>
      </c>
      <c r="C65" s="705" t="s">
        <v>1435</v>
      </c>
      <c r="D65" s="706">
        <f t="shared" si="1"/>
        <v>0</v>
      </c>
      <c r="E65" s="707">
        <f t="shared" si="31"/>
        <v>0</v>
      </c>
      <c r="F65" s="734">
        <v>0</v>
      </c>
      <c r="G65" s="735">
        <v>0</v>
      </c>
      <c r="H65" s="736">
        <v>0</v>
      </c>
      <c r="I65" s="711">
        <f t="shared" si="29"/>
        <v>0</v>
      </c>
      <c r="J65" s="734">
        <v>0</v>
      </c>
      <c r="K65" s="735">
        <v>0</v>
      </c>
      <c r="L65" s="736">
        <v>0</v>
      </c>
      <c r="M65" s="737">
        <v>0</v>
      </c>
      <c r="N65" s="713">
        <f t="shared" si="4"/>
        <v>0</v>
      </c>
      <c r="O65" s="737">
        <v>0</v>
      </c>
      <c r="P65" s="738">
        <v>0</v>
      </c>
      <c r="Q65" s="739">
        <v>0</v>
      </c>
      <c r="R65" s="124" t="s">
        <v>1423</v>
      </c>
      <c r="V65" s="123"/>
      <c r="W65" s="123"/>
      <c r="X65" s="123"/>
      <c r="Y65" s="123"/>
      <c r="Z65" s="123"/>
      <c r="AA65" s="123"/>
      <c r="AB65" s="123"/>
      <c r="AC65" s="123"/>
      <c r="AD65" s="123"/>
      <c r="AE65" s="123"/>
      <c r="AF65" s="123"/>
      <c r="AG65" s="123"/>
      <c r="AH65" s="123"/>
      <c r="AI65" s="123"/>
    </row>
    <row r="66" spans="1:35" ht="16.5" thickTop="1" thickBot="1" x14ac:dyDescent="0.3">
      <c r="A66" s="629" t="s">
        <v>618</v>
      </c>
      <c r="B66" s="645" t="s">
        <v>123</v>
      </c>
      <c r="C66" s="646" t="s">
        <v>619</v>
      </c>
      <c r="D66" s="647">
        <f t="shared" ref="D66:Q66" si="39">D67+D71+D78+D81+D87+D90</f>
        <v>81.986159999999998</v>
      </c>
      <c r="E66" s="648">
        <f t="shared" si="39"/>
        <v>23.823253707312173</v>
      </c>
      <c r="F66" s="649">
        <f t="shared" si="39"/>
        <v>0.92280504910067651</v>
      </c>
      <c r="G66" s="650">
        <f t="shared" si="39"/>
        <v>3.6166176951377085</v>
      </c>
      <c r="H66" s="651">
        <f t="shared" si="39"/>
        <v>19.283830963073786</v>
      </c>
      <c r="I66" s="647">
        <f t="shared" si="39"/>
        <v>57.808758560108892</v>
      </c>
      <c r="J66" s="649">
        <f t="shared" si="39"/>
        <v>39.218234900842617</v>
      </c>
      <c r="K66" s="650">
        <f t="shared" si="39"/>
        <v>11.624229788402205</v>
      </c>
      <c r="L66" s="651">
        <f t="shared" si="39"/>
        <v>6.9662938708640709</v>
      </c>
      <c r="M66" s="652">
        <f t="shared" si="39"/>
        <v>0.17645790993009855</v>
      </c>
      <c r="N66" s="647">
        <f t="shared" si="4"/>
        <v>0.16712396711419197</v>
      </c>
      <c r="O66" s="652">
        <f>O67+O71+O78+O81+O87+O90</f>
        <v>0.16712396711419197</v>
      </c>
      <c r="P66" s="651">
        <f t="shared" si="39"/>
        <v>0</v>
      </c>
      <c r="Q66" s="648">
        <f t="shared" si="39"/>
        <v>1.0565855534650075E-2</v>
      </c>
      <c r="V66" s="123"/>
      <c r="W66" s="123"/>
      <c r="X66" s="123"/>
      <c r="Y66" s="123"/>
      <c r="Z66" s="123"/>
      <c r="AA66" s="123"/>
      <c r="AB66" s="123"/>
      <c r="AC66" s="123"/>
      <c r="AD66" s="123"/>
      <c r="AE66" s="123"/>
      <c r="AF66" s="123"/>
      <c r="AG66" s="123"/>
      <c r="AH66" s="123"/>
      <c r="AI66" s="123"/>
    </row>
    <row r="67" spans="1:35" ht="15.75" thickTop="1" x14ac:dyDescent="0.25">
      <c r="A67" s="629"/>
      <c r="B67" s="653" t="s">
        <v>125</v>
      </c>
      <c r="C67" s="654" t="s">
        <v>6</v>
      </c>
      <c r="D67" s="655">
        <f>SUM(D68:D70)</f>
        <v>0</v>
      </c>
      <c r="E67" s="656">
        <f>SUM(F67:H67)</f>
        <v>0</v>
      </c>
      <c r="F67" s="657">
        <f>SUM(F68:F70)</f>
        <v>0</v>
      </c>
      <c r="G67" s="658">
        <f>SUM(G68:G70)</f>
        <v>0</v>
      </c>
      <c r="H67" s="659">
        <f>SUM(H68:H70)</f>
        <v>0</v>
      </c>
      <c r="I67" s="655">
        <f t="shared" ref="I67:I93" si="40">SUM(J67:L67)</f>
        <v>0</v>
      </c>
      <c r="J67" s="657">
        <f t="shared" ref="J67:Q67" si="41">SUM(J68:J70)</f>
        <v>0</v>
      </c>
      <c r="K67" s="658">
        <f t="shared" si="41"/>
        <v>0</v>
      </c>
      <c r="L67" s="659">
        <f t="shared" si="41"/>
        <v>0</v>
      </c>
      <c r="M67" s="660">
        <f t="shared" si="41"/>
        <v>0</v>
      </c>
      <c r="N67" s="655">
        <f t="shared" si="4"/>
        <v>0</v>
      </c>
      <c r="O67" s="660">
        <f>SUM(O68:O70)</f>
        <v>0</v>
      </c>
      <c r="P67" s="659">
        <f t="shared" si="41"/>
        <v>0</v>
      </c>
      <c r="Q67" s="656">
        <f t="shared" si="41"/>
        <v>0</v>
      </c>
      <c r="V67" s="123"/>
      <c r="W67" s="123"/>
      <c r="X67" s="123"/>
      <c r="Y67" s="123"/>
      <c r="Z67" s="123"/>
      <c r="AA67" s="123"/>
      <c r="AB67" s="123"/>
      <c r="AC67" s="123"/>
      <c r="AD67" s="123"/>
      <c r="AE67" s="123"/>
      <c r="AF67" s="123"/>
      <c r="AG67" s="123"/>
      <c r="AH67" s="123"/>
      <c r="AI67" s="123"/>
    </row>
    <row r="68" spans="1:35" x14ac:dyDescent="0.25">
      <c r="A68" s="629"/>
      <c r="B68" s="661" t="s">
        <v>401</v>
      </c>
      <c r="C68" s="662" t="s">
        <v>8</v>
      </c>
      <c r="D68" s="740">
        <v>0</v>
      </c>
      <c r="E68" s="668">
        <f>SUM(F68:H68)</f>
        <v>0</v>
      </c>
      <c r="F68" s="663">
        <f t="shared" ref="F68:H70" si="42">IFERROR($D68*F95/100, 0)</f>
        <v>0</v>
      </c>
      <c r="G68" s="664">
        <f t="shared" si="42"/>
        <v>0</v>
      </c>
      <c r="H68" s="665">
        <f t="shared" si="42"/>
        <v>0</v>
      </c>
      <c r="I68" s="667">
        <f t="shared" si="40"/>
        <v>0</v>
      </c>
      <c r="J68" s="663">
        <f t="shared" ref="J68:M70" si="43">IFERROR($D68*J95/100, 0)</f>
        <v>0</v>
      </c>
      <c r="K68" s="664">
        <f t="shared" si="43"/>
        <v>0</v>
      </c>
      <c r="L68" s="665">
        <f t="shared" si="43"/>
        <v>0</v>
      </c>
      <c r="M68" s="666">
        <f t="shared" si="43"/>
        <v>0</v>
      </c>
      <c r="N68" s="667">
        <f t="shared" si="4"/>
        <v>0</v>
      </c>
      <c r="O68" s="666">
        <f t="shared" ref="O68:Q70" si="44">IFERROR($D68*O95/100, 0)</f>
        <v>0</v>
      </c>
      <c r="P68" s="665">
        <f t="shared" si="44"/>
        <v>0</v>
      </c>
      <c r="Q68" s="668">
        <f t="shared" si="44"/>
        <v>0</v>
      </c>
      <c r="R68" s="124" t="s">
        <v>1383</v>
      </c>
      <c r="V68" s="123"/>
      <c r="W68" s="123"/>
      <c r="X68" s="123"/>
      <c r="Y68" s="123"/>
      <c r="Z68" s="123"/>
      <c r="AA68" s="123"/>
      <c r="AB68" s="123"/>
      <c r="AC68" s="123"/>
      <c r="AD68" s="123"/>
      <c r="AE68" s="123"/>
      <c r="AF68" s="123"/>
      <c r="AG68" s="123"/>
      <c r="AH68" s="123"/>
      <c r="AI68" s="123"/>
    </row>
    <row r="69" spans="1:35" x14ac:dyDescent="0.25">
      <c r="A69" s="629"/>
      <c r="B69" s="661" t="s">
        <v>402</v>
      </c>
      <c r="C69" s="662" t="s">
        <v>9</v>
      </c>
      <c r="D69" s="740">
        <v>0</v>
      </c>
      <c r="E69" s="668">
        <f t="shared" si="5"/>
        <v>0</v>
      </c>
      <c r="F69" s="663">
        <f t="shared" si="42"/>
        <v>0</v>
      </c>
      <c r="G69" s="664">
        <f t="shared" si="42"/>
        <v>0</v>
      </c>
      <c r="H69" s="665">
        <f t="shared" si="42"/>
        <v>0</v>
      </c>
      <c r="I69" s="667">
        <f t="shared" si="40"/>
        <v>0</v>
      </c>
      <c r="J69" s="663">
        <f t="shared" si="43"/>
        <v>0</v>
      </c>
      <c r="K69" s="664">
        <f t="shared" si="43"/>
        <v>0</v>
      </c>
      <c r="L69" s="665">
        <f t="shared" si="43"/>
        <v>0</v>
      </c>
      <c r="M69" s="666">
        <f t="shared" si="43"/>
        <v>0</v>
      </c>
      <c r="N69" s="667">
        <f t="shared" si="4"/>
        <v>0</v>
      </c>
      <c r="O69" s="666">
        <f t="shared" si="44"/>
        <v>0</v>
      </c>
      <c r="P69" s="665">
        <f t="shared" si="44"/>
        <v>0</v>
      </c>
      <c r="Q69" s="668">
        <f t="shared" si="44"/>
        <v>0</v>
      </c>
      <c r="R69" s="124" t="s">
        <v>1385</v>
      </c>
      <c r="V69" s="123"/>
      <c r="W69" s="123"/>
      <c r="X69" s="123"/>
      <c r="Y69" s="123"/>
      <c r="Z69" s="123"/>
      <c r="AA69" s="123"/>
      <c r="AB69" s="123"/>
      <c r="AC69" s="123"/>
      <c r="AD69" s="123"/>
      <c r="AE69" s="123"/>
      <c r="AF69" s="123"/>
      <c r="AG69" s="123"/>
      <c r="AH69" s="123"/>
      <c r="AI69" s="123"/>
    </row>
    <row r="70" spans="1:35" x14ac:dyDescent="0.25">
      <c r="A70" s="629"/>
      <c r="B70" s="661" t="s">
        <v>620</v>
      </c>
      <c r="C70" s="662" t="s">
        <v>11</v>
      </c>
      <c r="D70" s="740">
        <v>0</v>
      </c>
      <c r="E70" s="668">
        <f t="shared" si="5"/>
        <v>0</v>
      </c>
      <c r="F70" s="663">
        <f t="shared" si="42"/>
        <v>0</v>
      </c>
      <c r="G70" s="664">
        <f t="shared" si="42"/>
        <v>0</v>
      </c>
      <c r="H70" s="665">
        <f t="shared" si="42"/>
        <v>0</v>
      </c>
      <c r="I70" s="667">
        <f t="shared" si="40"/>
        <v>0</v>
      </c>
      <c r="J70" s="663">
        <f t="shared" si="43"/>
        <v>0</v>
      </c>
      <c r="K70" s="664">
        <f t="shared" si="43"/>
        <v>0</v>
      </c>
      <c r="L70" s="665">
        <f t="shared" si="43"/>
        <v>0</v>
      </c>
      <c r="M70" s="666">
        <f t="shared" si="43"/>
        <v>0</v>
      </c>
      <c r="N70" s="667">
        <f t="shared" si="4"/>
        <v>0</v>
      </c>
      <c r="O70" s="666">
        <f t="shared" si="44"/>
        <v>0</v>
      </c>
      <c r="P70" s="665">
        <f t="shared" si="44"/>
        <v>0</v>
      </c>
      <c r="Q70" s="668">
        <f t="shared" si="44"/>
        <v>0</v>
      </c>
      <c r="R70" s="124" t="s">
        <v>1387</v>
      </c>
      <c r="V70" s="123"/>
      <c r="W70" s="123"/>
      <c r="X70" s="123"/>
      <c r="Y70" s="123"/>
      <c r="Z70" s="123"/>
      <c r="AA70" s="123"/>
      <c r="AB70" s="123"/>
      <c r="AC70" s="123"/>
      <c r="AD70" s="123"/>
      <c r="AE70" s="123"/>
      <c r="AF70" s="123"/>
      <c r="AG70" s="123"/>
      <c r="AH70" s="123"/>
      <c r="AI70" s="123"/>
    </row>
    <row r="71" spans="1:35" x14ac:dyDescent="0.25">
      <c r="A71" s="629"/>
      <c r="B71" s="653" t="s">
        <v>127</v>
      </c>
      <c r="C71" s="669" t="s">
        <v>13</v>
      </c>
      <c r="D71" s="655">
        <f>SUM(D72:D77)</f>
        <v>25.961310000000001</v>
      </c>
      <c r="E71" s="656">
        <f t="shared" si="5"/>
        <v>7.5437473191106958</v>
      </c>
      <c r="F71" s="657">
        <f>SUM(F72:F77)</f>
        <v>0.29221063590815677</v>
      </c>
      <c r="G71" s="658">
        <f>SUM(G72:G77)</f>
        <v>1.1452193045137806</v>
      </c>
      <c r="H71" s="659">
        <f>SUM(H72:H77)</f>
        <v>6.1063173786887583</v>
      </c>
      <c r="I71" s="655">
        <f t="shared" si="40"/>
        <v>18.305420106200128</v>
      </c>
      <c r="J71" s="657">
        <f t="shared" ref="J71:Q71" si="45">SUM(J72:J77)</f>
        <v>12.418641803855609</v>
      </c>
      <c r="K71" s="658">
        <f t="shared" si="45"/>
        <v>3.680868003184246</v>
      </c>
      <c r="L71" s="659">
        <f t="shared" si="45"/>
        <v>2.2059102991602741</v>
      </c>
      <c r="M71" s="660">
        <f t="shared" si="45"/>
        <v>5.5876241815049847E-2</v>
      </c>
      <c r="N71" s="655">
        <f t="shared" si="4"/>
        <v>5.2920604144423199E-2</v>
      </c>
      <c r="O71" s="660">
        <f>SUM(O72:O77)</f>
        <v>5.2920604144423199E-2</v>
      </c>
      <c r="P71" s="659">
        <f t="shared" si="45"/>
        <v>0</v>
      </c>
      <c r="Q71" s="656">
        <f t="shared" si="45"/>
        <v>3.3457287297059203E-3</v>
      </c>
      <c r="V71" s="123"/>
      <c r="W71" s="123"/>
      <c r="X71" s="123"/>
      <c r="Y71" s="123"/>
      <c r="Z71" s="123"/>
      <c r="AA71" s="123"/>
      <c r="AB71" s="123"/>
      <c r="AC71" s="123"/>
      <c r="AD71" s="123"/>
      <c r="AE71" s="123"/>
      <c r="AF71" s="123"/>
      <c r="AG71" s="123"/>
      <c r="AH71" s="123"/>
      <c r="AI71" s="123"/>
    </row>
    <row r="72" spans="1:35" x14ac:dyDescent="0.25">
      <c r="A72" s="629"/>
      <c r="B72" s="661" t="s">
        <v>129</v>
      </c>
      <c r="C72" s="662" t="s">
        <v>15</v>
      </c>
      <c r="D72" s="740">
        <v>20.6736</v>
      </c>
      <c r="E72" s="668">
        <f t="shared" si="5"/>
        <v>6.0072629068551189</v>
      </c>
      <c r="F72" s="663">
        <f t="shared" ref="F72:H77" si="46">IFERROR($D72*F98/100, 0)</f>
        <v>0.23269418232403793</v>
      </c>
      <c r="G72" s="664">
        <f t="shared" si="46"/>
        <v>0.91196498997146502</v>
      </c>
      <c r="H72" s="665">
        <f t="shared" si="46"/>
        <v>4.8626037345596158</v>
      </c>
      <c r="I72" s="667">
        <f t="shared" si="40"/>
        <v>14.577035330942042</v>
      </c>
      <c r="J72" s="663">
        <f t="shared" ref="J72:Q77" si="47">IFERROR($D72*J98/100, 0)</f>
        <v>9.8892557115257009</v>
      </c>
      <c r="K72" s="664">
        <f t="shared" si="47"/>
        <v>2.9311615149863326</v>
      </c>
      <c r="L72" s="665">
        <f t="shared" si="47"/>
        <v>1.7566181044300091</v>
      </c>
      <c r="M72" s="666">
        <f t="shared" si="47"/>
        <v>4.4495561772022081E-2</v>
      </c>
      <c r="N72" s="667">
        <f t="shared" si="4"/>
        <v>4.2141918179018988E-2</v>
      </c>
      <c r="O72" s="666">
        <f t="shared" ref="O72:Q76" si="48">IFERROR($D72*O98/100, 0)</f>
        <v>4.2141918179018988E-2</v>
      </c>
      <c r="P72" s="665">
        <f t="shared" si="48"/>
        <v>0</v>
      </c>
      <c r="Q72" s="668">
        <f t="shared" si="48"/>
        <v>2.6642822517988622E-3</v>
      </c>
      <c r="R72" s="124" t="s">
        <v>1389</v>
      </c>
      <c r="V72" s="123"/>
      <c r="W72" s="123"/>
      <c r="X72" s="123"/>
      <c r="Y72" s="123"/>
      <c r="Z72" s="123"/>
      <c r="AA72" s="123"/>
      <c r="AB72" s="123"/>
      <c r="AC72" s="123"/>
      <c r="AD72" s="123"/>
      <c r="AE72" s="123"/>
      <c r="AF72" s="123"/>
      <c r="AG72" s="123"/>
      <c r="AH72" s="123"/>
      <c r="AI72" s="123"/>
    </row>
    <row r="73" spans="1:35" x14ac:dyDescent="0.25">
      <c r="A73" s="629"/>
      <c r="B73" s="661" t="s">
        <v>131</v>
      </c>
      <c r="C73" s="662" t="s">
        <v>594</v>
      </c>
      <c r="D73" s="740">
        <v>3.1423800000000002</v>
      </c>
      <c r="E73" s="668">
        <f t="shared" si="5"/>
        <v>0.9131018696909774</v>
      </c>
      <c r="F73" s="663">
        <f t="shared" si="46"/>
        <v>3.5369434672790925E-2</v>
      </c>
      <c r="G73" s="664">
        <f t="shared" si="46"/>
        <v>0.1386183608653806</v>
      </c>
      <c r="H73" s="665">
        <f t="shared" si="46"/>
        <v>0.73911407415280594</v>
      </c>
      <c r="I73" s="667">
        <f t="shared" si="40"/>
        <v>2.2157042935553393</v>
      </c>
      <c r="J73" s="663">
        <f t="shared" si="47"/>
        <v>1.5031634240182714</v>
      </c>
      <c r="K73" s="664">
        <f t="shared" si="47"/>
        <v>0.44553552944154634</v>
      </c>
      <c r="L73" s="665">
        <f t="shared" si="47"/>
        <v>0.26700534009552146</v>
      </c>
      <c r="M73" s="666">
        <f t="shared" si="47"/>
        <v>6.76330989286659E-3</v>
      </c>
      <c r="N73" s="667">
        <f t="shared" si="4"/>
        <v>6.4055568864341819E-3</v>
      </c>
      <c r="O73" s="666">
        <f t="shared" si="48"/>
        <v>6.4055568864341819E-3</v>
      </c>
      <c r="P73" s="665">
        <f t="shared" si="48"/>
        <v>0</v>
      </c>
      <c r="Q73" s="668">
        <f t="shared" si="48"/>
        <v>4.0496997438316056E-4</v>
      </c>
      <c r="R73" s="519" t="s">
        <v>1391</v>
      </c>
      <c r="S73" s="519" t="s">
        <v>1436</v>
      </c>
      <c r="T73" s="519" t="s">
        <v>1437</v>
      </c>
      <c r="U73" s="519" t="s">
        <v>1438</v>
      </c>
      <c r="V73" s="123"/>
      <c r="W73" s="123"/>
      <c r="X73" s="123"/>
      <c r="Y73" s="123"/>
      <c r="Z73" s="123"/>
      <c r="AA73" s="123"/>
      <c r="AB73" s="123"/>
      <c r="AC73" s="123"/>
      <c r="AD73" s="123"/>
      <c r="AE73" s="123"/>
      <c r="AF73" s="123"/>
      <c r="AG73" s="123"/>
      <c r="AH73" s="123"/>
      <c r="AI73" s="123"/>
    </row>
    <row r="74" spans="1:35" x14ac:dyDescent="0.25">
      <c r="A74" s="629"/>
      <c r="B74" s="661" t="s">
        <v>133</v>
      </c>
      <c r="C74" s="662" t="s">
        <v>21</v>
      </c>
      <c r="D74" s="740">
        <v>0</v>
      </c>
      <c r="E74" s="668">
        <f t="shared" si="5"/>
        <v>0</v>
      </c>
      <c r="F74" s="663">
        <f t="shared" si="46"/>
        <v>0</v>
      </c>
      <c r="G74" s="664">
        <f t="shared" si="46"/>
        <v>0</v>
      </c>
      <c r="H74" s="665">
        <f t="shared" si="46"/>
        <v>0</v>
      </c>
      <c r="I74" s="667">
        <f t="shared" si="40"/>
        <v>0</v>
      </c>
      <c r="J74" s="663">
        <f t="shared" si="47"/>
        <v>0</v>
      </c>
      <c r="K74" s="664">
        <f t="shared" si="47"/>
        <v>0</v>
      </c>
      <c r="L74" s="665">
        <f t="shared" si="47"/>
        <v>0</v>
      </c>
      <c r="M74" s="666">
        <f t="shared" si="47"/>
        <v>0</v>
      </c>
      <c r="N74" s="667">
        <f t="shared" si="4"/>
        <v>0</v>
      </c>
      <c r="O74" s="666">
        <f t="shared" si="48"/>
        <v>0</v>
      </c>
      <c r="P74" s="665">
        <f t="shared" si="48"/>
        <v>0</v>
      </c>
      <c r="Q74" s="668">
        <f t="shared" si="48"/>
        <v>0</v>
      </c>
      <c r="R74" s="519" t="s">
        <v>1393</v>
      </c>
      <c r="V74" s="123"/>
      <c r="W74" s="123"/>
      <c r="X74" s="123"/>
      <c r="Y74" s="123"/>
      <c r="Z74" s="123"/>
      <c r="AA74" s="123"/>
      <c r="AB74" s="123"/>
      <c r="AC74" s="123"/>
      <c r="AD74" s="123"/>
      <c r="AE74" s="123"/>
      <c r="AF74" s="123"/>
      <c r="AG74" s="123"/>
      <c r="AH74" s="123"/>
      <c r="AI74" s="123"/>
    </row>
    <row r="75" spans="1:35" x14ac:dyDescent="0.25">
      <c r="A75" s="629"/>
      <c r="B75" s="661" t="s">
        <v>621</v>
      </c>
      <c r="C75" s="662" t="s">
        <v>23</v>
      </c>
      <c r="D75" s="740">
        <v>0</v>
      </c>
      <c r="E75" s="668">
        <f t="shared" ref="E75:E76" si="49">SUM(F75:H75)</f>
        <v>0</v>
      </c>
      <c r="F75" s="663">
        <f t="shared" si="46"/>
        <v>0</v>
      </c>
      <c r="G75" s="664">
        <f t="shared" si="46"/>
        <v>0</v>
      </c>
      <c r="H75" s="665">
        <f t="shared" si="46"/>
        <v>0</v>
      </c>
      <c r="I75" s="667">
        <f t="shared" ref="I75:I76" si="50">SUM(J75:L75)</f>
        <v>0</v>
      </c>
      <c r="J75" s="663">
        <f t="shared" si="47"/>
        <v>0</v>
      </c>
      <c r="K75" s="664">
        <f t="shared" si="47"/>
        <v>0</v>
      </c>
      <c r="L75" s="665">
        <f t="shared" si="47"/>
        <v>0</v>
      </c>
      <c r="M75" s="666">
        <f t="shared" si="47"/>
        <v>0</v>
      </c>
      <c r="N75" s="667">
        <f t="shared" si="4"/>
        <v>0</v>
      </c>
      <c r="O75" s="666">
        <f t="shared" si="48"/>
        <v>0</v>
      </c>
      <c r="P75" s="665">
        <f t="shared" si="48"/>
        <v>0</v>
      </c>
      <c r="Q75" s="668">
        <f t="shared" si="48"/>
        <v>0</v>
      </c>
      <c r="R75" s="519" t="s">
        <v>1395</v>
      </c>
      <c r="V75" s="123"/>
      <c r="W75" s="123"/>
      <c r="X75" s="123"/>
      <c r="Y75" s="123"/>
      <c r="Z75" s="123"/>
      <c r="AA75" s="123"/>
      <c r="AB75" s="123"/>
      <c r="AC75" s="123"/>
      <c r="AD75" s="123"/>
      <c r="AE75" s="123"/>
      <c r="AF75" s="123"/>
      <c r="AG75" s="123"/>
      <c r="AH75" s="123"/>
      <c r="AI75" s="123"/>
    </row>
    <row r="76" spans="1:35" x14ac:dyDescent="0.25">
      <c r="A76" s="629"/>
      <c r="B76" s="661" t="s">
        <v>622</v>
      </c>
      <c r="C76" s="662" t="s">
        <v>25</v>
      </c>
      <c r="D76" s="740">
        <v>0</v>
      </c>
      <c r="E76" s="668">
        <f t="shared" si="49"/>
        <v>0</v>
      </c>
      <c r="F76" s="663">
        <f t="shared" si="46"/>
        <v>0</v>
      </c>
      <c r="G76" s="664">
        <f t="shared" si="46"/>
        <v>0</v>
      </c>
      <c r="H76" s="665">
        <f t="shared" si="46"/>
        <v>0</v>
      </c>
      <c r="I76" s="667">
        <f t="shared" si="50"/>
        <v>0</v>
      </c>
      <c r="J76" s="663">
        <f t="shared" si="47"/>
        <v>0</v>
      </c>
      <c r="K76" s="664">
        <f t="shared" si="47"/>
        <v>0</v>
      </c>
      <c r="L76" s="665">
        <f t="shared" si="47"/>
        <v>0</v>
      </c>
      <c r="M76" s="666">
        <f t="shared" si="47"/>
        <v>0</v>
      </c>
      <c r="N76" s="667">
        <f t="shared" si="4"/>
        <v>0</v>
      </c>
      <c r="O76" s="666">
        <f t="shared" si="48"/>
        <v>0</v>
      </c>
      <c r="P76" s="665">
        <f t="shared" si="48"/>
        <v>0</v>
      </c>
      <c r="Q76" s="668">
        <f t="shared" si="48"/>
        <v>0</v>
      </c>
      <c r="R76" s="519" t="s">
        <v>1397</v>
      </c>
      <c r="V76" s="123"/>
      <c r="W76" s="123"/>
      <c r="X76" s="123"/>
      <c r="Y76" s="123"/>
      <c r="Z76" s="123"/>
      <c r="AA76" s="123"/>
      <c r="AB76" s="123"/>
      <c r="AC76" s="123"/>
      <c r="AD76" s="123"/>
      <c r="AE76" s="123"/>
      <c r="AF76" s="123"/>
      <c r="AG76" s="123"/>
      <c r="AH76" s="123"/>
      <c r="AI76" s="123"/>
    </row>
    <row r="77" spans="1:35" ht="38.25" x14ac:dyDescent="0.25">
      <c r="A77" s="629"/>
      <c r="B77" s="661" t="s">
        <v>623</v>
      </c>
      <c r="C77" s="662" t="s">
        <v>598</v>
      </c>
      <c r="D77" s="740">
        <v>2.14533</v>
      </c>
      <c r="E77" s="668">
        <f t="shared" si="5"/>
        <v>0.62338254256459891</v>
      </c>
      <c r="F77" s="663">
        <f t="shared" si="46"/>
        <v>2.4147018911327894E-2</v>
      </c>
      <c r="G77" s="664">
        <f t="shared" si="46"/>
        <v>9.4635953676934989E-2</v>
      </c>
      <c r="H77" s="665">
        <f t="shared" si="46"/>
        <v>0.50459956997633604</v>
      </c>
      <c r="I77" s="667">
        <f t="shared" si="40"/>
        <v>1.5126804817027462</v>
      </c>
      <c r="J77" s="663">
        <f t="shared" si="47"/>
        <v>1.0262226683116358</v>
      </c>
      <c r="K77" s="664">
        <f t="shared" si="47"/>
        <v>0.30417095875636702</v>
      </c>
      <c r="L77" s="665">
        <f t="shared" si="47"/>
        <v>0.18228685463474342</v>
      </c>
      <c r="M77" s="666">
        <f t="shared" si="47"/>
        <v>4.6173701501611777E-3</v>
      </c>
      <c r="N77" s="667">
        <f t="shared" si="4"/>
        <v>4.3731290789700301E-3</v>
      </c>
      <c r="O77" s="666">
        <f>IFERROR($D77*O103/100, 0)</f>
        <v>4.3731290789700301E-3</v>
      </c>
      <c r="P77" s="665">
        <f t="shared" si="47"/>
        <v>0</v>
      </c>
      <c r="Q77" s="668">
        <f t="shared" si="47"/>
        <v>2.7647650352389776E-4</v>
      </c>
      <c r="R77" s="519" t="s">
        <v>1399</v>
      </c>
      <c r="V77" s="123"/>
      <c r="W77" s="123"/>
      <c r="X77" s="123"/>
      <c r="Y77" s="123"/>
      <c r="Z77" s="123"/>
      <c r="AA77" s="123"/>
      <c r="AB77" s="123"/>
      <c r="AC77" s="123"/>
      <c r="AD77" s="123"/>
      <c r="AE77" s="123"/>
      <c r="AF77" s="123"/>
      <c r="AG77" s="123"/>
      <c r="AH77" s="123"/>
      <c r="AI77" s="123"/>
    </row>
    <row r="78" spans="1:35" x14ac:dyDescent="0.25">
      <c r="A78" s="629"/>
      <c r="B78" s="653" t="s">
        <v>135</v>
      </c>
      <c r="C78" s="670" t="s">
        <v>29</v>
      </c>
      <c r="D78" s="655">
        <f>D79+D80</f>
        <v>1.29</v>
      </c>
      <c r="E78" s="656">
        <f t="shared" si="5"/>
        <v>0.37484372096988927</v>
      </c>
      <c r="F78" s="657">
        <f>F79+F80</f>
        <v>1.4519749593588392E-2</v>
      </c>
      <c r="G78" s="658">
        <f>G79+G80</f>
        <v>5.6905175540940614E-2</v>
      </c>
      <c r="H78" s="659">
        <f>H79+H80</f>
        <v>0.3034187958353603</v>
      </c>
      <c r="I78" s="655">
        <f t="shared" si="40"/>
        <v>0.90958399006052337</v>
      </c>
      <c r="J78" s="657">
        <f t="shared" ref="J78:Q78" si="51">J79+J80</f>
        <v>0.61707394299339036</v>
      </c>
      <c r="K78" s="658">
        <f t="shared" si="51"/>
        <v>0.18289985074357484</v>
      </c>
      <c r="L78" s="659">
        <f t="shared" si="51"/>
        <v>0.10961019632355816</v>
      </c>
      <c r="M78" s="660">
        <f t="shared" si="51"/>
        <v>2.7764528038613729E-3</v>
      </c>
      <c r="N78" s="655">
        <f t="shared" si="4"/>
        <v>2.6295891596497221E-3</v>
      </c>
      <c r="O78" s="660">
        <f>O79+O80</f>
        <v>2.6295891596497221E-3</v>
      </c>
      <c r="P78" s="659">
        <f t="shared" si="51"/>
        <v>0</v>
      </c>
      <c r="Q78" s="656">
        <f t="shared" si="51"/>
        <v>1.6624700607637433E-4</v>
      </c>
      <c r="V78" s="123"/>
      <c r="W78" s="123"/>
      <c r="X78" s="123"/>
      <c r="Y78" s="123"/>
      <c r="Z78" s="123"/>
      <c r="AA78" s="123"/>
      <c r="AB78" s="123"/>
      <c r="AC78" s="123"/>
      <c r="AD78" s="123"/>
      <c r="AE78" s="123"/>
      <c r="AF78" s="123"/>
      <c r="AG78" s="123"/>
      <c r="AH78" s="123"/>
      <c r="AI78" s="123"/>
    </row>
    <row r="79" spans="1:35" ht="51.75" x14ac:dyDescent="0.25">
      <c r="A79" s="629"/>
      <c r="B79" s="661" t="s">
        <v>403</v>
      </c>
      <c r="C79" s="671" t="s">
        <v>31</v>
      </c>
      <c r="D79" s="740">
        <v>1.29</v>
      </c>
      <c r="E79" s="668">
        <f t="shared" si="5"/>
        <v>0.37484372096988927</v>
      </c>
      <c r="F79" s="663">
        <f t="shared" ref="F79:H80" si="52">IFERROR($D79*F104/100, 0)</f>
        <v>1.4519749593588392E-2</v>
      </c>
      <c r="G79" s="664">
        <f t="shared" si="52"/>
        <v>5.6905175540940614E-2</v>
      </c>
      <c r="H79" s="665">
        <f t="shared" si="52"/>
        <v>0.3034187958353603</v>
      </c>
      <c r="I79" s="667">
        <f t="shared" si="40"/>
        <v>0.90958399006052337</v>
      </c>
      <c r="J79" s="663">
        <f t="shared" ref="J79:M80" si="53">IFERROR($D79*J104/100, 0)</f>
        <v>0.61707394299339036</v>
      </c>
      <c r="K79" s="664">
        <f t="shared" si="53"/>
        <v>0.18289985074357484</v>
      </c>
      <c r="L79" s="665">
        <f t="shared" si="53"/>
        <v>0.10961019632355816</v>
      </c>
      <c r="M79" s="666">
        <f t="shared" si="53"/>
        <v>2.7764528038613729E-3</v>
      </c>
      <c r="N79" s="667">
        <f t="shared" si="4"/>
        <v>2.6295891596497221E-3</v>
      </c>
      <c r="O79" s="666">
        <f t="shared" ref="O79:Q80" si="54">IFERROR($D79*O104/100, 0)</f>
        <v>2.6295891596497221E-3</v>
      </c>
      <c r="P79" s="665">
        <f t="shared" si="54"/>
        <v>0</v>
      </c>
      <c r="Q79" s="668">
        <f t="shared" si="54"/>
        <v>1.6624700607637433E-4</v>
      </c>
      <c r="R79" s="519" t="s">
        <v>1401</v>
      </c>
      <c r="V79" s="123"/>
      <c r="W79" s="123"/>
      <c r="X79" s="123"/>
      <c r="Y79" s="123"/>
      <c r="Z79" s="123"/>
      <c r="AA79" s="123"/>
      <c r="AB79" s="123"/>
      <c r="AC79" s="123"/>
      <c r="AD79" s="123"/>
      <c r="AE79" s="123"/>
      <c r="AF79" s="123"/>
      <c r="AG79" s="123"/>
      <c r="AH79" s="123"/>
      <c r="AI79" s="123"/>
    </row>
    <row r="80" spans="1:35" x14ac:dyDescent="0.25">
      <c r="A80" s="629"/>
      <c r="B80" s="661" t="s">
        <v>624</v>
      </c>
      <c r="C80" s="671" t="s">
        <v>33</v>
      </c>
      <c r="D80" s="740">
        <v>0</v>
      </c>
      <c r="E80" s="668">
        <f t="shared" si="5"/>
        <v>0</v>
      </c>
      <c r="F80" s="663">
        <f t="shared" si="52"/>
        <v>0</v>
      </c>
      <c r="G80" s="664">
        <f t="shared" si="52"/>
        <v>0</v>
      </c>
      <c r="H80" s="665">
        <f t="shared" si="52"/>
        <v>0</v>
      </c>
      <c r="I80" s="667">
        <f t="shared" si="40"/>
        <v>0</v>
      </c>
      <c r="J80" s="663">
        <f t="shared" si="53"/>
        <v>0</v>
      </c>
      <c r="K80" s="664">
        <f t="shared" si="53"/>
        <v>0</v>
      </c>
      <c r="L80" s="665">
        <f t="shared" si="53"/>
        <v>0</v>
      </c>
      <c r="M80" s="666">
        <f t="shared" si="53"/>
        <v>0</v>
      </c>
      <c r="N80" s="667">
        <f t="shared" si="4"/>
        <v>0</v>
      </c>
      <c r="O80" s="666">
        <f t="shared" si="54"/>
        <v>0</v>
      </c>
      <c r="P80" s="665">
        <f t="shared" si="54"/>
        <v>0</v>
      </c>
      <c r="Q80" s="668">
        <f t="shared" si="54"/>
        <v>0</v>
      </c>
      <c r="R80" s="519" t="s">
        <v>1403</v>
      </c>
      <c r="V80" s="123"/>
      <c r="W80" s="123"/>
      <c r="X80" s="123"/>
      <c r="Y80" s="123"/>
      <c r="Z80" s="123"/>
      <c r="AA80" s="123"/>
      <c r="AB80" s="123"/>
      <c r="AC80" s="123"/>
      <c r="AD80" s="123"/>
      <c r="AE80" s="123"/>
      <c r="AF80" s="123"/>
      <c r="AG80" s="123"/>
      <c r="AH80" s="123"/>
      <c r="AI80" s="123"/>
    </row>
    <row r="81" spans="1:35" x14ac:dyDescent="0.25">
      <c r="A81" s="629"/>
      <c r="B81" s="653" t="s">
        <v>404</v>
      </c>
      <c r="C81" s="670" t="s">
        <v>35</v>
      </c>
      <c r="D81" s="655">
        <f>D82+D86</f>
        <v>0</v>
      </c>
      <c r="E81" s="656">
        <f t="shared" si="5"/>
        <v>0</v>
      </c>
      <c r="F81" s="657">
        <f>F82+F86</f>
        <v>0</v>
      </c>
      <c r="G81" s="658">
        <f>G82+G86</f>
        <v>0</v>
      </c>
      <c r="H81" s="659">
        <f>H82+H86</f>
        <v>0</v>
      </c>
      <c r="I81" s="655">
        <f t="shared" si="40"/>
        <v>0</v>
      </c>
      <c r="J81" s="657">
        <f t="shared" ref="J81:Q81" si="55">J82+J86</f>
        <v>0</v>
      </c>
      <c r="K81" s="658">
        <f t="shared" si="55"/>
        <v>0</v>
      </c>
      <c r="L81" s="659">
        <f t="shared" si="55"/>
        <v>0</v>
      </c>
      <c r="M81" s="660">
        <f t="shared" si="55"/>
        <v>0</v>
      </c>
      <c r="N81" s="655">
        <f t="shared" si="4"/>
        <v>0</v>
      </c>
      <c r="O81" s="660">
        <f>O82+O86</f>
        <v>0</v>
      </c>
      <c r="P81" s="659">
        <f t="shared" si="55"/>
        <v>0</v>
      </c>
      <c r="Q81" s="656">
        <f t="shared" si="55"/>
        <v>0</v>
      </c>
      <c r="V81" s="123"/>
      <c r="W81" s="123"/>
      <c r="X81" s="123"/>
      <c r="Y81" s="123"/>
      <c r="Z81" s="123"/>
      <c r="AA81" s="123"/>
      <c r="AB81" s="123"/>
      <c r="AC81" s="123"/>
      <c r="AD81" s="123"/>
      <c r="AE81" s="123"/>
      <c r="AF81" s="123"/>
      <c r="AG81" s="123"/>
      <c r="AH81" s="123"/>
      <c r="AI81" s="123"/>
    </row>
    <row r="82" spans="1:35" x14ac:dyDescent="0.25">
      <c r="A82" s="629"/>
      <c r="B82" s="672" t="s">
        <v>405</v>
      </c>
      <c r="C82" s="671" t="s">
        <v>37</v>
      </c>
      <c r="D82" s="740">
        <v>0</v>
      </c>
      <c r="E82" s="668">
        <f t="shared" si="5"/>
        <v>0</v>
      </c>
      <c r="F82" s="663">
        <f>IFERROR($D82*F106/100, 0)</f>
        <v>0</v>
      </c>
      <c r="G82" s="664">
        <f>IFERROR($D82*G106/100, 0)</f>
        <v>0</v>
      </c>
      <c r="H82" s="665">
        <f>IFERROR($D82*H106/100, 0)</f>
        <v>0</v>
      </c>
      <c r="I82" s="667">
        <f t="shared" si="40"/>
        <v>0</v>
      </c>
      <c r="J82" s="663">
        <f>IFERROR($D82*J106/100, 0)</f>
        <v>0</v>
      </c>
      <c r="K82" s="664">
        <f>IFERROR($D82*K106/100, 0)</f>
        <v>0</v>
      </c>
      <c r="L82" s="665">
        <f>IFERROR($D82*L106/100, 0)</f>
        <v>0</v>
      </c>
      <c r="M82" s="666">
        <f>IFERROR($D82*M106/100, 0)</f>
        <v>0</v>
      </c>
      <c r="N82" s="667">
        <f t="shared" si="4"/>
        <v>0</v>
      </c>
      <c r="O82" s="666">
        <f>IFERROR($D82*O106/100, 0)</f>
        <v>0</v>
      </c>
      <c r="P82" s="665">
        <f>IFERROR($D82*P106/100, 0)</f>
        <v>0</v>
      </c>
      <c r="Q82" s="668">
        <f>IFERROR($D82*Q106/100, 0)</f>
        <v>0</v>
      </c>
      <c r="R82" s="519" t="s">
        <v>1405</v>
      </c>
      <c r="V82" s="123"/>
      <c r="W82" s="123"/>
      <c r="X82" s="123"/>
      <c r="Y82" s="123"/>
      <c r="Z82" s="123"/>
      <c r="AA82" s="123"/>
      <c r="AB82" s="123"/>
      <c r="AC82" s="123"/>
      <c r="AD82" s="123"/>
      <c r="AE82" s="123"/>
      <c r="AF82" s="123"/>
      <c r="AG82" s="123"/>
      <c r="AH82" s="123"/>
      <c r="AI82" s="123"/>
    </row>
    <row r="83" spans="1:35" x14ac:dyDescent="0.25">
      <c r="A83" s="629"/>
      <c r="B83" s="672" t="s">
        <v>406</v>
      </c>
      <c r="C83" s="680" t="s">
        <v>40</v>
      </c>
      <c r="D83" s="740">
        <v>0</v>
      </c>
      <c r="E83" s="668">
        <f t="shared" ref="E83:E85" si="56">SUM(F83:H83)</f>
        <v>0</v>
      </c>
      <c r="F83" s="663">
        <f t="shared" ref="F83:H86" si="57">IFERROR($D83*F107/100, 0)</f>
        <v>0</v>
      </c>
      <c r="G83" s="664">
        <f t="shared" si="57"/>
        <v>0</v>
      </c>
      <c r="H83" s="665">
        <f t="shared" si="57"/>
        <v>0</v>
      </c>
      <c r="I83" s="667">
        <f t="shared" ref="I83:I85" si="58">SUM(J83:L83)</f>
        <v>0</v>
      </c>
      <c r="J83" s="663">
        <f t="shared" ref="J83:Q86" si="59">IFERROR($D83*J107/100, 0)</f>
        <v>0</v>
      </c>
      <c r="K83" s="664">
        <f t="shared" si="59"/>
        <v>0</v>
      </c>
      <c r="L83" s="665">
        <f t="shared" si="59"/>
        <v>0</v>
      </c>
      <c r="M83" s="666">
        <f t="shared" si="59"/>
        <v>0</v>
      </c>
      <c r="N83" s="667">
        <f t="shared" si="4"/>
        <v>0</v>
      </c>
      <c r="O83" s="666">
        <f t="shared" ref="O83:Q85" si="60">IFERROR($D83*O107/100, 0)</f>
        <v>0</v>
      </c>
      <c r="P83" s="665">
        <f t="shared" si="60"/>
        <v>0</v>
      </c>
      <c r="Q83" s="668">
        <f t="shared" si="60"/>
        <v>0</v>
      </c>
      <c r="R83" s="519" t="s">
        <v>1407</v>
      </c>
      <c r="V83" s="123"/>
      <c r="W83" s="123"/>
      <c r="X83" s="123"/>
      <c r="Y83" s="123"/>
      <c r="Z83" s="123"/>
      <c r="AA83" s="123"/>
      <c r="AB83" s="123"/>
      <c r="AC83" s="123"/>
      <c r="AD83" s="123"/>
      <c r="AE83" s="123"/>
      <c r="AF83" s="123"/>
      <c r="AG83" s="123"/>
      <c r="AH83" s="123"/>
      <c r="AI83" s="123"/>
    </row>
    <row r="84" spans="1:35" x14ac:dyDescent="0.25">
      <c r="A84" s="629"/>
      <c r="B84" s="672" t="s">
        <v>407</v>
      </c>
      <c r="C84" s="680" t="s">
        <v>43</v>
      </c>
      <c r="D84" s="740">
        <v>0</v>
      </c>
      <c r="E84" s="668">
        <f t="shared" si="56"/>
        <v>0</v>
      </c>
      <c r="F84" s="663">
        <f t="shared" si="57"/>
        <v>0</v>
      </c>
      <c r="G84" s="664">
        <f t="shared" si="57"/>
        <v>0</v>
      </c>
      <c r="H84" s="665">
        <f t="shared" si="57"/>
        <v>0</v>
      </c>
      <c r="I84" s="667">
        <f t="shared" si="58"/>
        <v>0</v>
      </c>
      <c r="J84" s="663">
        <f t="shared" si="59"/>
        <v>0</v>
      </c>
      <c r="K84" s="664">
        <f t="shared" si="59"/>
        <v>0</v>
      </c>
      <c r="L84" s="665">
        <f t="shared" si="59"/>
        <v>0</v>
      </c>
      <c r="M84" s="666">
        <f t="shared" si="59"/>
        <v>0</v>
      </c>
      <c r="N84" s="667">
        <f t="shared" si="4"/>
        <v>0</v>
      </c>
      <c r="O84" s="666">
        <f t="shared" si="60"/>
        <v>0</v>
      </c>
      <c r="P84" s="665">
        <f t="shared" si="60"/>
        <v>0</v>
      </c>
      <c r="Q84" s="668">
        <f t="shared" si="60"/>
        <v>0</v>
      </c>
      <c r="R84" s="519" t="s">
        <v>1409</v>
      </c>
      <c r="V84" s="123"/>
      <c r="W84" s="123"/>
      <c r="X84" s="123"/>
      <c r="Y84" s="123"/>
      <c r="Z84" s="123"/>
      <c r="AA84" s="123"/>
      <c r="AB84" s="123"/>
      <c r="AC84" s="123"/>
      <c r="AD84" s="123"/>
      <c r="AE84" s="123"/>
      <c r="AF84" s="123"/>
      <c r="AG84" s="123"/>
      <c r="AH84" s="123"/>
      <c r="AI84" s="123"/>
    </row>
    <row r="85" spans="1:35" ht="26.25" x14ac:dyDescent="0.25">
      <c r="A85" s="629"/>
      <c r="B85" s="672" t="s">
        <v>408</v>
      </c>
      <c r="C85" s="680" t="s">
        <v>603</v>
      </c>
      <c r="D85" s="740">
        <v>0</v>
      </c>
      <c r="E85" s="668">
        <f t="shared" si="56"/>
        <v>0</v>
      </c>
      <c r="F85" s="663">
        <f t="shared" si="57"/>
        <v>0</v>
      </c>
      <c r="G85" s="664">
        <f t="shared" si="57"/>
        <v>0</v>
      </c>
      <c r="H85" s="665">
        <f t="shared" si="57"/>
        <v>0</v>
      </c>
      <c r="I85" s="667">
        <f t="shared" si="58"/>
        <v>0</v>
      </c>
      <c r="J85" s="663">
        <f t="shared" si="59"/>
        <v>0</v>
      </c>
      <c r="K85" s="664">
        <f t="shared" si="59"/>
        <v>0</v>
      </c>
      <c r="L85" s="665">
        <f t="shared" si="59"/>
        <v>0</v>
      </c>
      <c r="M85" s="666">
        <f t="shared" si="59"/>
        <v>0</v>
      </c>
      <c r="N85" s="667">
        <f t="shared" si="4"/>
        <v>0</v>
      </c>
      <c r="O85" s="666">
        <f t="shared" si="60"/>
        <v>0</v>
      </c>
      <c r="P85" s="665">
        <f t="shared" si="60"/>
        <v>0</v>
      </c>
      <c r="Q85" s="668">
        <f t="shared" si="60"/>
        <v>0</v>
      </c>
      <c r="R85" s="519" t="s">
        <v>1411</v>
      </c>
      <c r="V85" s="123"/>
      <c r="W85" s="123"/>
      <c r="X85" s="123"/>
      <c r="Y85" s="123"/>
      <c r="Z85" s="123"/>
      <c r="AA85" s="123"/>
      <c r="AB85" s="123"/>
      <c r="AC85" s="123"/>
      <c r="AD85" s="123"/>
      <c r="AE85" s="123"/>
      <c r="AF85" s="123"/>
      <c r="AG85" s="123"/>
      <c r="AH85" s="123"/>
      <c r="AI85" s="123"/>
    </row>
    <row r="86" spans="1:35" ht="26.25" x14ac:dyDescent="0.25">
      <c r="A86" s="629"/>
      <c r="B86" s="672" t="s">
        <v>409</v>
      </c>
      <c r="C86" s="680" t="s">
        <v>605</v>
      </c>
      <c r="D86" s="740">
        <v>0</v>
      </c>
      <c r="E86" s="668">
        <f t="shared" si="5"/>
        <v>0</v>
      </c>
      <c r="F86" s="663">
        <f t="shared" si="57"/>
        <v>0</v>
      </c>
      <c r="G86" s="664">
        <f t="shared" si="57"/>
        <v>0</v>
      </c>
      <c r="H86" s="665">
        <f t="shared" si="57"/>
        <v>0</v>
      </c>
      <c r="I86" s="667">
        <f t="shared" si="40"/>
        <v>0</v>
      </c>
      <c r="J86" s="663">
        <f t="shared" si="59"/>
        <v>0</v>
      </c>
      <c r="K86" s="664">
        <f t="shared" si="59"/>
        <v>0</v>
      </c>
      <c r="L86" s="665">
        <f t="shared" si="59"/>
        <v>0</v>
      </c>
      <c r="M86" s="666">
        <f t="shared" si="59"/>
        <v>0</v>
      </c>
      <c r="N86" s="667">
        <f t="shared" si="4"/>
        <v>0</v>
      </c>
      <c r="O86" s="666">
        <f>IFERROR($D86*O110/100, 0)</f>
        <v>0</v>
      </c>
      <c r="P86" s="665">
        <f t="shared" si="59"/>
        <v>0</v>
      </c>
      <c r="Q86" s="668">
        <f t="shared" si="59"/>
        <v>0</v>
      </c>
      <c r="R86" s="519" t="s">
        <v>1413</v>
      </c>
      <c r="V86" s="123"/>
      <c r="W86" s="123"/>
      <c r="X86" s="123"/>
      <c r="Y86" s="123"/>
      <c r="Z86" s="123"/>
      <c r="AA86" s="123"/>
      <c r="AB86" s="123"/>
      <c r="AC86" s="123"/>
      <c r="AD86" s="123"/>
      <c r="AE86" s="123"/>
      <c r="AF86" s="123"/>
      <c r="AG86" s="123"/>
      <c r="AH86" s="123"/>
      <c r="AI86" s="123"/>
    </row>
    <row r="87" spans="1:35" x14ac:dyDescent="0.25">
      <c r="A87" s="629"/>
      <c r="B87" s="653" t="s">
        <v>410</v>
      </c>
      <c r="C87" s="682" t="s">
        <v>51</v>
      </c>
      <c r="D87" s="683">
        <f>D88+D89</f>
        <v>53.575620000000001</v>
      </c>
      <c r="E87" s="684">
        <f t="shared" si="5"/>
        <v>15.56781763881304</v>
      </c>
      <c r="F87" s="685">
        <f>F88+F89</f>
        <v>0.60302681141181858</v>
      </c>
      <c r="G87" s="686">
        <f>G88+G89</f>
        <v>2.3633566362904874</v>
      </c>
      <c r="H87" s="687">
        <f>H88+H89</f>
        <v>12.601434191110734</v>
      </c>
      <c r="I87" s="688">
        <f t="shared" si="40"/>
        <v>37.7763769066406</v>
      </c>
      <c r="J87" s="685">
        <f t="shared" ref="J87:Q87" si="61">J88+J89</f>
        <v>25.627999288151582</v>
      </c>
      <c r="K87" s="686">
        <f t="shared" si="61"/>
        <v>7.5961030244143277</v>
      </c>
      <c r="L87" s="687">
        <f t="shared" si="61"/>
        <v>4.5522745940746887</v>
      </c>
      <c r="M87" s="689">
        <f t="shared" si="61"/>
        <v>0.11531021733923368</v>
      </c>
      <c r="N87" s="688">
        <f t="shared" si="4"/>
        <v>0.10921075160737431</v>
      </c>
      <c r="O87" s="689">
        <f>O88+O89</f>
        <v>0.10921075160737431</v>
      </c>
      <c r="P87" s="687">
        <f t="shared" si="61"/>
        <v>0</v>
      </c>
      <c r="Q87" s="684">
        <f t="shared" si="61"/>
        <v>6.904485599756217E-3</v>
      </c>
      <c r="V87" s="123"/>
      <c r="W87" s="123"/>
      <c r="X87" s="123"/>
      <c r="Y87" s="123"/>
      <c r="Z87" s="123"/>
      <c r="AA87" s="123"/>
      <c r="AB87" s="123"/>
      <c r="AC87" s="123"/>
      <c r="AD87" s="123"/>
      <c r="AE87" s="123"/>
      <c r="AF87" s="123"/>
      <c r="AG87" s="123"/>
      <c r="AH87" s="123"/>
      <c r="AI87" s="123"/>
    </row>
    <row r="88" spans="1:35" x14ac:dyDescent="0.25">
      <c r="A88" s="629"/>
      <c r="B88" s="690" t="s">
        <v>625</v>
      </c>
      <c r="C88" s="691" t="s">
        <v>53</v>
      </c>
      <c r="D88" s="741">
        <v>4.5999999999999996</v>
      </c>
      <c r="E88" s="668">
        <f t="shared" si="5"/>
        <v>1.3366520282647216</v>
      </c>
      <c r="F88" s="663">
        <f t="shared" ref="F88:H89" si="62">IFERROR($D88*F111/100, 0)</f>
        <v>5.1775851263958596E-2</v>
      </c>
      <c r="G88" s="664">
        <f t="shared" si="62"/>
        <v>0.20291768022350914</v>
      </c>
      <c r="H88" s="665">
        <f t="shared" si="62"/>
        <v>1.0819584967772538</v>
      </c>
      <c r="I88" s="667">
        <f t="shared" si="40"/>
        <v>3.2434777940142689</v>
      </c>
      <c r="J88" s="663">
        <f t="shared" ref="J88:M89" si="63">IFERROR($D88*J111/100, 0)</f>
        <v>2.2004187114492986</v>
      </c>
      <c r="K88" s="664">
        <f t="shared" si="63"/>
        <v>0.65220101815538312</v>
      </c>
      <c r="L88" s="665">
        <f t="shared" si="63"/>
        <v>0.3908580644095872</v>
      </c>
      <c r="M88" s="666">
        <f t="shared" si="63"/>
        <v>9.9005293781103208E-3</v>
      </c>
      <c r="N88" s="667">
        <f t="shared" si="4"/>
        <v>9.3768295615416445E-3</v>
      </c>
      <c r="O88" s="666">
        <f t="shared" ref="O88:Q89" si="64">IFERROR($D88*O111/100, 0)</f>
        <v>9.3768295615416445E-3</v>
      </c>
      <c r="P88" s="665">
        <f t="shared" si="64"/>
        <v>0</v>
      </c>
      <c r="Q88" s="668">
        <f t="shared" si="64"/>
        <v>5.9281878135761376E-4</v>
      </c>
      <c r="R88" s="124" t="s">
        <v>1415</v>
      </c>
      <c r="V88" s="123"/>
      <c r="W88" s="123"/>
      <c r="X88" s="123"/>
      <c r="Y88" s="123"/>
      <c r="Z88" s="123"/>
      <c r="AA88" s="123"/>
      <c r="AB88" s="123"/>
      <c r="AC88" s="123"/>
      <c r="AD88" s="123"/>
      <c r="AE88" s="123"/>
      <c r="AF88" s="123"/>
      <c r="AG88" s="123"/>
      <c r="AH88" s="123"/>
      <c r="AI88" s="123"/>
    </row>
    <row r="89" spans="1:35" ht="26.25" x14ac:dyDescent="0.25">
      <c r="A89" s="629"/>
      <c r="B89" s="690" t="s">
        <v>626</v>
      </c>
      <c r="C89" s="699" t="s">
        <v>55</v>
      </c>
      <c r="D89" s="742">
        <v>48.975619999999999</v>
      </c>
      <c r="E89" s="668">
        <f t="shared" si="5"/>
        <v>14.231165610548317</v>
      </c>
      <c r="F89" s="663">
        <f t="shared" si="62"/>
        <v>0.55125096014786001</v>
      </c>
      <c r="G89" s="664">
        <f t="shared" si="62"/>
        <v>2.1604389560669781</v>
      </c>
      <c r="H89" s="665">
        <f t="shared" si="62"/>
        <v>11.51947569433348</v>
      </c>
      <c r="I89" s="667">
        <f t="shared" si="40"/>
        <v>34.532899112626332</v>
      </c>
      <c r="J89" s="663">
        <f t="shared" si="63"/>
        <v>23.427580576702283</v>
      </c>
      <c r="K89" s="664">
        <f t="shared" si="63"/>
        <v>6.9439020062589449</v>
      </c>
      <c r="L89" s="665">
        <f t="shared" si="63"/>
        <v>4.1614165296651011</v>
      </c>
      <c r="M89" s="666">
        <f t="shared" si="63"/>
        <v>0.10540968796112335</v>
      </c>
      <c r="N89" s="667">
        <f t="shared" si="4"/>
        <v>9.9833922045832663E-2</v>
      </c>
      <c r="O89" s="666">
        <f t="shared" si="64"/>
        <v>9.9833922045832663E-2</v>
      </c>
      <c r="P89" s="665">
        <f t="shared" si="64"/>
        <v>0</v>
      </c>
      <c r="Q89" s="668">
        <f t="shared" si="64"/>
        <v>6.3116668183986037E-3</v>
      </c>
      <c r="R89" s="124" t="s">
        <v>1417</v>
      </c>
      <c r="V89" s="123"/>
      <c r="W89" s="123"/>
      <c r="X89" s="123"/>
      <c r="Y89" s="123"/>
      <c r="Z89" s="123"/>
      <c r="AA89" s="123"/>
      <c r="AB89" s="123"/>
      <c r="AC89" s="123"/>
      <c r="AD89" s="123"/>
      <c r="AE89" s="123"/>
      <c r="AF89" s="123"/>
      <c r="AG89" s="123"/>
      <c r="AH89" s="123"/>
      <c r="AI89" s="123"/>
    </row>
    <row r="90" spans="1:35" x14ac:dyDescent="0.25">
      <c r="A90" s="629"/>
      <c r="B90" s="701" t="s">
        <v>411</v>
      </c>
      <c r="C90" s="702" t="s">
        <v>606</v>
      </c>
      <c r="D90" s="683">
        <f>D91+D92+D93</f>
        <v>1.15923</v>
      </c>
      <c r="E90" s="684">
        <f t="shared" ref="E90:Q90" si="65">E91+E92+E93</f>
        <v>0.33684502841854636</v>
      </c>
      <c r="F90" s="685">
        <f t="shared" si="65"/>
        <v>1.3047852187112767E-2</v>
      </c>
      <c r="G90" s="686">
        <f t="shared" si="65"/>
        <v>5.1136578792499679E-2</v>
      </c>
      <c r="H90" s="687">
        <f t="shared" si="65"/>
        <v>0.27266059743893389</v>
      </c>
      <c r="I90" s="688">
        <f t="shared" si="65"/>
        <v>0.81737755720764371</v>
      </c>
      <c r="J90" s="685">
        <f t="shared" si="65"/>
        <v>0.55451986584203705</v>
      </c>
      <c r="K90" s="686">
        <f t="shared" si="65"/>
        <v>0.16435891006005757</v>
      </c>
      <c r="L90" s="687">
        <f t="shared" si="65"/>
        <v>9.849878130554908E-2</v>
      </c>
      <c r="M90" s="689">
        <f t="shared" si="65"/>
        <v>2.4949979719536583E-3</v>
      </c>
      <c r="N90" s="688">
        <f t="shared" ref="N90:N164" si="66">+O90+P90</f>
        <v>2.3630222027447652E-3</v>
      </c>
      <c r="O90" s="689">
        <f>O91+O92+O93</f>
        <v>2.3630222027447652E-3</v>
      </c>
      <c r="P90" s="687">
        <f t="shared" si="65"/>
        <v>0</v>
      </c>
      <c r="Q90" s="684">
        <f t="shared" si="65"/>
        <v>1.4939419911156232E-4</v>
      </c>
      <c r="V90" s="123"/>
      <c r="W90" s="123"/>
      <c r="X90" s="123"/>
      <c r="Y90" s="123"/>
      <c r="Z90" s="123"/>
      <c r="AA90" s="123"/>
      <c r="AB90" s="123"/>
      <c r="AC90" s="123"/>
      <c r="AD90" s="123"/>
      <c r="AE90" s="123"/>
      <c r="AF90" s="123"/>
      <c r="AG90" s="123"/>
      <c r="AH90" s="123"/>
      <c r="AI90" s="123"/>
    </row>
    <row r="91" spans="1:35" x14ac:dyDescent="0.25">
      <c r="A91" s="629"/>
      <c r="B91" s="703" t="s">
        <v>412</v>
      </c>
      <c r="C91" s="699" t="s">
        <v>1435</v>
      </c>
      <c r="D91" s="742">
        <v>0</v>
      </c>
      <c r="E91" s="668">
        <f>SUM(F91:H91)</f>
        <v>0</v>
      </c>
      <c r="F91" s="663">
        <f t="shared" ref="F91:H93" si="67">IFERROR($D91*F113/100, 0)</f>
        <v>0</v>
      </c>
      <c r="G91" s="664">
        <f t="shared" si="67"/>
        <v>0</v>
      </c>
      <c r="H91" s="665">
        <f t="shared" si="67"/>
        <v>0</v>
      </c>
      <c r="I91" s="667">
        <f t="shared" si="40"/>
        <v>0</v>
      </c>
      <c r="J91" s="663">
        <f t="shared" ref="J91:M93" si="68">IFERROR($D91*J113/100, 0)</f>
        <v>0</v>
      </c>
      <c r="K91" s="664">
        <f t="shared" si="68"/>
        <v>0</v>
      </c>
      <c r="L91" s="665">
        <f t="shared" si="68"/>
        <v>0</v>
      </c>
      <c r="M91" s="666">
        <f t="shared" si="68"/>
        <v>0</v>
      </c>
      <c r="N91" s="667">
        <f t="shared" si="66"/>
        <v>0</v>
      </c>
      <c r="O91" s="666">
        <f t="shared" ref="O91:Q93" si="69">IFERROR($D91*O113/100, 0)</f>
        <v>0</v>
      </c>
      <c r="P91" s="665">
        <f t="shared" si="69"/>
        <v>0</v>
      </c>
      <c r="Q91" s="668">
        <f t="shared" si="69"/>
        <v>0</v>
      </c>
      <c r="R91" s="124" t="s">
        <v>1419</v>
      </c>
      <c r="V91" s="123"/>
      <c r="W91" s="123"/>
      <c r="X91" s="123"/>
      <c r="Y91" s="123"/>
      <c r="Z91" s="123"/>
      <c r="AA91" s="123"/>
      <c r="AB91" s="123"/>
      <c r="AC91" s="123"/>
      <c r="AD91" s="123"/>
      <c r="AE91" s="123"/>
      <c r="AF91" s="123"/>
      <c r="AG91" s="123"/>
      <c r="AH91" s="123"/>
      <c r="AI91" s="123"/>
    </row>
    <row r="92" spans="1:35" x14ac:dyDescent="0.25">
      <c r="A92" s="629"/>
      <c r="B92" s="690" t="s">
        <v>413</v>
      </c>
      <c r="C92" s="699" t="s">
        <v>47</v>
      </c>
      <c r="D92" s="742">
        <v>1.15923</v>
      </c>
      <c r="E92" s="668">
        <f>SUM(F92:H92)</f>
        <v>0.33684502841854636</v>
      </c>
      <c r="F92" s="663">
        <f t="shared" si="67"/>
        <v>1.3047852187112767E-2</v>
      </c>
      <c r="G92" s="664">
        <f t="shared" si="67"/>
        <v>5.1136578792499679E-2</v>
      </c>
      <c r="H92" s="665">
        <f t="shared" si="67"/>
        <v>0.27266059743893389</v>
      </c>
      <c r="I92" s="667">
        <f t="shared" si="40"/>
        <v>0.81737755720764371</v>
      </c>
      <c r="J92" s="663">
        <f t="shared" si="68"/>
        <v>0.55451986584203705</v>
      </c>
      <c r="K92" s="664">
        <f t="shared" si="68"/>
        <v>0.16435891006005757</v>
      </c>
      <c r="L92" s="665">
        <f t="shared" si="68"/>
        <v>9.849878130554908E-2</v>
      </c>
      <c r="M92" s="666">
        <f t="shared" si="68"/>
        <v>2.4949979719536583E-3</v>
      </c>
      <c r="N92" s="667">
        <f t="shared" si="66"/>
        <v>2.3630222027447652E-3</v>
      </c>
      <c r="O92" s="666">
        <f t="shared" si="69"/>
        <v>2.3630222027447652E-3</v>
      </c>
      <c r="P92" s="665">
        <f t="shared" si="69"/>
        <v>0</v>
      </c>
      <c r="Q92" s="668">
        <f t="shared" si="69"/>
        <v>1.4939419911156232E-4</v>
      </c>
      <c r="R92" s="124" t="s">
        <v>1421</v>
      </c>
      <c r="V92" s="123"/>
      <c r="W92" s="123"/>
      <c r="X92" s="123"/>
      <c r="Y92" s="123"/>
      <c r="Z92" s="123"/>
      <c r="AA92" s="123"/>
      <c r="AB92" s="123"/>
      <c r="AC92" s="123"/>
      <c r="AD92" s="123"/>
      <c r="AE92" s="123"/>
      <c r="AF92" s="123"/>
      <c r="AG92" s="123"/>
      <c r="AH92" s="123"/>
      <c r="AI92" s="123"/>
    </row>
    <row r="93" spans="1:35" ht="15.75" thickBot="1" x14ac:dyDescent="0.3">
      <c r="A93" s="629"/>
      <c r="B93" s="743" t="s">
        <v>414</v>
      </c>
      <c r="C93" s="705" t="s">
        <v>1435</v>
      </c>
      <c r="D93" s="741">
        <v>0</v>
      </c>
      <c r="E93" s="744">
        <f>SUM(F93:H93)</f>
        <v>0</v>
      </c>
      <c r="F93" s="745">
        <f t="shared" si="67"/>
        <v>0</v>
      </c>
      <c r="G93" s="746">
        <f t="shared" si="67"/>
        <v>0</v>
      </c>
      <c r="H93" s="747">
        <f t="shared" si="67"/>
        <v>0</v>
      </c>
      <c r="I93" s="748">
        <f t="shared" si="40"/>
        <v>0</v>
      </c>
      <c r="J93" s="745">
        <f t="shared" si="68"/>
        <v>0</v>
      </c>
      <c r="K93" s="746">
        <f t="shared" si="68"/>
        <v>0</v>
      </c>
      <c r="L93" s="747">
        <f t="shared" si="68"/>
        <v>0</v>
      </c>
      <c r="M93" s="749">
        <f t="shared" si="68"/>
        <v>0</v>
      </c>
      <c r="N93" s="748">
        <f t="shared" si="66"/>
        <v>0</v>
      </c>
      <c r="O93" s="749">
        <f t="shared" si="69"/>
        <v>0</v>
      </c>
      <c r="P93" s="747">
        <f t="shared" si="69"/>
        <v>0</v>
      </c>
      <c r="Q93" s="744">
        <f t="shared" si="69"/>
        <v>0</v>
      </c>
      <c r="R93" s="124" t="s">
        <v>1423</v>
      </c>
      <c r="V93" s="123"/>
      <c r="W93" s="123"/>
      <c r="X93" s="123"/>
      <c r="Y93" s="123"/>
      <c r="Z93" s="123"/>
      <c r="AA93" s="123"/>
      <c r="AB93" s="123"/>
      <c r="AC93" s="123"/>
      <c r="AD93" s="123"/>
      <c r="AE93" s="123"/>
      <c r="AF93" s="123"/>
      <c r="AG93" s="123"/>
      <c r="AH93" s="123"/>
      <c r="AI93" s="123"/>
    </row>
    <row r="94" spans="1:35" ht="64.5" thickBot="1" x14ac:dyDescent="0.3">
      <c r="A94" s="629"/>
      <c r="B94" s="750" t="s">
        <v>137</v>
      </c>
      <c r="C94" s="635" t="s">
        <v>627</v>
      </c>
      <c r="D94" s="635" t="s">
        <v>239</v>
      </c>
      <c r="E94" s="636" t="s">
        <v>240</v>
      </c>
      <c r="F94" s="637" t="s">
        <v>241</v>
      </c>
      <c r="G94" s="638" t="s">
        <v>242</v>
      </c>
      <c r="H94" s="639" t="s">
        <v>243</v>
      </c>
      <c r="I94" s="635" t="s">
        <v>244</v>
      </c>
      <c r="J94" s="637" t="s">
        <v>245</v>
      </c>
      <c r="K94" s="638" t="s">
        <v>246</v>
      </c>
      <c r="L94" s="639" t="s">
        <v>247</v>
      </c>
      <c r="M94" s="641" t="s">
        <v>248</v>
      </c>
      <c r="N94" s="642" t="s">
        <v>249</v>
      </c>
      <c r="O94" s="643" t="s">
        <v>591</v>
      </c>
      <c r="P94" s="639" t="s">
        <v>251</v>
      </c>
      <c r="Q94" s="644" t="s">
        <v>252</v>
      </c>
      <c r="V94" s="123"/>
      <c r="W94" s="123"/>
      <c r="X94" s="123"/>
      <c r="Y94" s="123"/>
      <c r="Z94" s="123"/>
      <c r="AA94" s="123"/>
      <c r="AB94" s="123"/>
      <c r="AC94" s="123"/>
      <c r="AD94" s="123"/>
      <c r="AE94" s="123"/>
      <c r="AF94" s="123"/>
      <c r="AG94" s="123"/>
      <c r="AH94" s="123"/>
      <c r="AI94" s="123"/>
    </row>
    <row r="95" spans="1:35" ht="25.5" x14ac:dyDescent="0.25">
      <c r="A95" s="629" t="s">
        <v>1383</v>
      </c>
      <c r="B95" s="435" t="s">
        <v>139</v>
      </c>
      <c r="C95" s="751" t="s">
        <v>1384</v>
      </c>
      <c r="D95" s="752">
        <f t="shared" ref="D95:D115" si="70">O95+E95+I95+M95+P95+Q95</f>
        <v>100</v>
      </c>
      <c r="E95" s="753">
        <f>SUM(F95:H95)</f>
        <v>29.057652788363512</v>
      </c>
      <c r="F95" s="754">
        <v>1.1255619839991</v>
      </c>
      <c r="G95" s="755">
        <v>4.4112539179023731</v>
      </c>
      <c r="H95" s="756">
        <v>23.520836886462039</v>
      </c>
      <c r="I95" s="757">
        <f t="shared" ref="I95:I115" si="71">SUM(J95:L95)</f>
        <v>70.510386826397152</v>
      </c>
      <c r="J95" s="754">
        <v>47.835189379332583</v>
      </c>
      <c r="K95" s="755">
        <v>14.178283003377896</v>
      </c>
      <c r="L95" s="756">
        <v>8.4969144436866788</v>
      </c>
      <c r="M95" s="758">
        <v>0.21522889952413743</v>
      </c>
      <c r="N95" s="759">
        <f t="shared" si="66"/>
        <v>0.20384412090307924</v>
      </c>
      <c r="O95" s="760">
        <v>0.20384412090307924</v>
      </c>
      <c r="P95" s="756">
        <v>0</v>
      </c>
      <c r="Q95" s="761">
        <v>1.288736481212204E-2</v>
      </c>
      <c r="R95" s="124" t="s">
        <v>628</v>
      </c>
      <c r="V95" s="123"/>
      <c r="W95" s="123"/>
      <c r="X95" s="123"/>
      <c r="Y95" s="123"/>
      <c r="Z95" s="123"/>
      <c r="AA95" s="123"/>
      <c r="AB95" s="123"/>
      <c r="AC95" s="123"/>
      <c r="AD95" s="123"/>
      <c r="AE95" s="123"/>
      <c r="AF95" s="123"/>
      <c r="AG95" s="123"/>
      <c r="AH95" s="123"/>
      <c r="AI95" s="123"/>
    </row>
    <row r="96" spans="1:35" ht="25.5" x14ac:dyDescent="0.25">
      <c r="A96" s="629" t="s">
        <v>1385</v>
      </c>
      <c r="B96" s="762" t="s">
        <v>141</v>
      </c>
      <c r="C96" s="763" t="s">
        <v>1386</v>
      </c>
      <c r="D96" s="764">
        <f t="shared" si="70"/>
        <v>100</v>
      </c>
      <c r="E96" s="765">
        <f t="shared" ref="E96:E115" si="72">SUM(F96:H96)</f>
        <v>29.057652788363512</v>
      </c>
      <c r="F96" s="766">
        <v>1.1255619839991</v>
      </c>
      <c r="G96" s="767">
        <v>4.4112539179023731</v>
      </c>
      <c r="H96" s="768">
        <v>23.520836886462039</v>
      </c>
      <c r="I96" s="769">
        <f t="shared" si="71"/>
        <v>70.510386826397152</v>
      </c>
      <c r="J96" s="766">
        <v>47.835189379332583</v>
      </c>
      <c r="K96" s="767">
        <v>14.178283003377896</v>
      </c>
      <c r="L96" s="768">
        <v>8.4969144436866788</v>
      </c>
      <c r="M96" s="770">
        <v>0.21522889952413743</v>
      </c>
      <c r="N96" s="771">
        <f t="shared" si="66"/>
        <v>0.20384412090307924</v>
      </c>
      <c r="O96" s="772">
        <v>0.20384412090307924</v>
      </c>
      <c r="P96" s="768">
        <v>0</v>
      </c>
      <c r="Q96" s="773">
        <v>1.288736481212204E-2</v>
      </c>
      <c r="R96" s="124" t="s">
        <v>629</v>
      </c>
      <c r="V96" s="123"/>
      <c r="W96" s="123"/>
      <c r="X96" s="123"/>
      <c r="Y96" s="123"/>
      <c r="Z96" s="123"/>
      <c r="AA96" s="123"/>
      <c r="AB96" s="123"/>
      <c r="AC96" s="123"/>
      <c r="AD96" s="123"/>
      <c r="AE96" s="123"/>
      <c r="AF96" s="123"/>
      <c r="AG96" s="123"/>
      <c r="AH96" s="123"/>
      <c r="AI96" s="123"/>
    </row>
    <row r="97" spans="1:35" ht="25.5" x14ac:dyDescent="0.25">
      <c r="A97" s="629" t="s">
        <v>1387</v>
      </c>
      <c r="B97" s="762" t="s">
        <v>143</v>
      </c>
      <c r="C97" s="763" t="s">
        <v>1388</v>
      </c>
      <c r="D97" s="764">
        <f t="shared" si="70"/>
        <v>100</v>
      </c>
      <c r="E97" s="765">
        <f t="shared" si="72"/>
        <v>29.057652788363512</v>
      </c>
      <c r="F97" s="766">
        <v>1.1255619839991</v>
      </c>
      <c r="G97" s="767">
        <v>4.4112539179023731</v>
      </c>
      <c r="H97" s="768">
        <v>23.520836886462039</v>
      </c>
      <c r="I97" s="769">
        <f t="shared" si="71"/>
        <v>70.510386826397152</v>
      </c>
      <c r="J97" s="766">
        <v>47.835189379332583</v>
      </c>
      <c r="K97" s="767">
        <v>14.178283003377896</v>
      </c>
      <c r="L97" s="768">
        <v>8.4969144436866788</v>
      </c>
      <c r="M97" s="770">
        <v>0.21522889952413743</v>
      </c>
      <c r="N97" s="771">
        <f t="shared" si="66"/>
        <v>0.20384412090307924</v>
      </c>
      <c r="O97" s="772">
        <v>0.20384412090307924</v>
      </c>
      <c r="P97" s="768">
        <v>0</v>
      </c>
      <c r="Q97" s="773">
        <v>1.288736481212204E-2</v>
      </c>
      <c r="R97" s="124" t="s">
        <v>630</v>
      </c>
      <c r="V97" s="123"/>
      <c r="W97" s="123"/>
      <c r="X97" s="123"/>
      <c r="Y97" s="123"/>
      <c r="Z97" s="123"/>
      <c r="AA97" s="123"/>
      <c r="AB97" s="123"/>
      <c r="AC97" s="123"/>
      <c r="AD97" s="123"/>
      <c r="AE97" s="123"/>
      <c r="AF97" s="123"/>
      <c r="AG97" s="123"/>
      <c r="AH97" s="123"/>
      <c r="AI97" s="123"/>
    </row>
    <row r="98" spans="1:35" ht="25.5" x14ac:dyDescent="0.25">
      <c r="A98" s="629" t="s">
        <v>1389</v>
      </c>
      <c r="B98" s="774" t="s">
        <v>452</v>
      </c>
      <c r="C98" s="763" t="s">
        <v>1390</v>
      </c>
      <c r="D98" s="764">
        <f t="shared" si="70"/>
        <v>100</v>
      </c>
      <c r="E98" s="765">
        <f t="shared" si="72"/>
        <v>29.057652788363512</v>
      </c>
      <c r="F98" s="766">
        <v>1.1255619839991</v>
      </c>
      <c r="G98" s="767">
        <v>4.4112539179023731</v>
      </c>
      <c r="H98" s="768">
        <v>23.520836886462039</v>
      </c>
      <c r="I98" s="769">
        <f t="shared" si="71"/>
        <v>70.510386826397152</v>
      </c>
      <c r="J98" s="766">
        <v>47.835189379332583</v>
      </c>
      <c r="K98" s="767">
        <v>14.178283003377896</v>
      </c>
      <c r="L98" s="768">
        <v>8.4969144436866788</v>
      </c>
      <c r="M98" s="770">
        <v>0.21522889952413743</v>
      </c>
      <c r="N98" s="771">
        <f t="shared" si="66"/>
        <v>0.20384412090307924</v>
      </c>
      <c r="O98" s="772">
        <v>0.20384412090307924</v>
      </c>
      <c r="P98" s="768">
        <v>0</v>
      </c>
      <c r="Q98" s="773">
        <v>1.288736481212204E-2</v>
      </c>
      <c r="R98" s="124" t="s">
        <v>631</v>
      </c>
      <c r="V98" s="123"/>
      <c r="W98" s="123"/>
      <c r="X98" s="123"/>
      <c r="Y98" s="123"/>
      <c r="Z98" s="123"/>
      <c r="AA98" s="123"/>
      <c r="AB98" s="123"/>
      <c r="AC98" s="123"/>
      <c r="AD98" s="123"/>
      <c r="AE98" s="123"/>
      <c r="AF98" s="123"/>
      <c r="AG98" s="123"/>
      <c r="AH98" s="123"/>
      <c r="AI98" s="123"/>
    </row>
    <row r="99" spans="1:35" ht="25.5" x14ac:dyDescent="0.25">
      <c r="A99" s="629" t="s">
        <v>1391</v>
      </c>
      <c r="B99" s="762" t="s">
        <v>456</v>
      </c>
      <c r="C99" s="763" t="s">
        <v>1392</v>
      </c>
      <c r="D99" s="440">
        <f t="shared" si="70"/>
        <v>100</v>
      </c>
      <c r="E99" s="775">
        <f t="shared" si="72"/>
        <v>29.057652788363512</v>
      </c>
      <c r="F99" s="776">
        <v>1.1255619839991</v>
      </c>
      <c r="G99" s="777">
        <v>4.4112539179023731</v>
      </c>
      <c r="H99" s="778">
        <v>23.520836886462039</v>
      </c>
      <c r="I99" s="779">
        <f t="shared" si="71"/>
        <v>70.510386826397152</v>
      </c>
      <c r="J99" s="776">
        <v>47.835189379332583</v>
      </c>
      <c r="K99" s="777">
        <v>14.178283003377896</v>
      </c>
      <c r="L99" s="778">
        <v>8.4969144436866788</v>
      </c>
      <c r="M99" s="780">
        <v>0.21522889952413743</v>
      </c>
      <c r="N99" s="781">
        <f t="shared" si="66"/>
        <v>0.20384412090307924</v>
      </c>
      <c r="O99" s="782">
        <v>0.20384412090307924</v>
      </c>
      <c r="P99" s="778">
        <v>0</v>
      </c>
      <c r="Q99" s="783">
        <v>1.288736481212204E-2</v>
      </c>
      <c r="R99" s="124" t="s">
        <v>632</v>
      </c>
      <c r="V99" s="123"/>
      <c r="W99" s="123"/>
      <c r="X99" s="123"/>
      <c r="Y99" s="123"/>
      <c r="Z99" s="123"/>
      <c r="AA99" s="123"/>
      <c r="AB99" s="123"/>
      <c r="AC99" s="123"/>
      <c r="AD99" s="123"/>
      <c r="AE99" s="123"/>
      <c r="AF99" s="123"/>
      <c r="AG99" s="123"/>
      <c r="AH99" s="123"/>
      <c r="AI99" s="123"/>
    </row>
    <row r="100" spans="1:35" ht="25.5" x14ac:dyDescent="0.25">
      <c r="A100" s="629" t="s">
        <v>1393</v>
      </c>
      <c r="B100" s="762" t="s">
        <v>458</v>
      </c>
      <c r="C100" s="763" t="s">
        <v>1394</v>
      </c>
      <c r="D100" s="440">
        <f t="shared" si="70"/>
        <v>100</v>
      </c>
      <c r="E100" s="775">
        <f t="shared" si="72"/>
        <v>29.057652788363512</v>
      </c>
      <c r="F100" s="776">
        <v>1.1255619839991</v>
      </c>
      <c r="G100" s="777">
        <v>4.4112539179023731</v>
      </c>
      <c r="H100" s="778">
        <v>23.520836886462039</v>
      </c>
      <c r="I100" s="779">
        <f t="shared" si="71"/>
        <v>70.510386826397152</v>
      </c>
      <c r="J100" s="776">
        <v>47.835189379332583</v>
      </c>
      <c r="K100" s="777">
        <v>14.178283003377896</v>
      </c>
      <c r="L100" s="778">
        <v>8.4969144436866788</v>
      </c>
      <c r="M100" s="780">
        <v>0.21522889952413743</v>
      </c>
      <c r="N100" s="781">
        <f t="shared" si="66"/>
        <v>0.20384412090307924</v>
      </c>
      <c r="O100" s="782">
        <v>0.20384412090307924</v>
      </c>
      <c r="P100" s="778">
        <v>0</v>
      </c>
      <c r="Q100" s="783">
        <v>1.288736481212204E-2</v>
      </c>
      <c r="R100" s="124" t="s">
        <v>633</v>
      </c>
      <c r="V100" s="123"/>
      <c r="W100" s="123"/>
      <c r="X100" s="123"/>
      <c r="Y100" s="123"/>
      <c r="Z100" s="123"/>
      <c r="AA100" s="123"/>
      <c r="AB100" s="123"/>
      <c r="AC100" s="123"/>
      <c r="AD100" s="123"/>
      <c r="AE100" s="123"/>
      <c r="AF100" s="123"/>
      <c r="AG100" s="123"/>
      <c r="AH100" s="123"/>
      <c r="AI100" s="123"/>
    </row>
    <row r="101" spans="1:35" ht="25.5" x14ac:dyDescent="0.25">
      <c r="A101" s="629" t="s">
        <v>1395</v>
      </c>
      <c r="B101" s="762" t="s">
        <v>462</v>
      </c>
      <c r="C101" s="763" t="s">
        <v>1396</v>
      </c>
      <c r="D101" s="440">
        <f t="shared" si="70"/>
        <v>100</v>
      </c>
      <c r="E101" s="775">
        <f t="shared" ref="E101:E110" si="73">SUM(F101:H101)</f>
        <v>29.057652788363512</v>
      </c>
      <c r="F101" s="776">
        <v>1.1255619839991</v>
      </c>
      <c r="G101" s="777">
        <v>4.4112539179023731</v>
      </c>
      <c r="H101" s="778">
        <v>23.520836886462039</v>
      </c>
      <c r="I101" s="779">
        <f t="shared" si="71"/>
        <v>70.510386826397152</v>
      </c>
      <c r="J101" s="776">
        <v>47.835189379332583</v>
      </c>
      <c r="K101" s="777">
        <v>14.178283003377896</v>
      </c>
      <c r="L101" s="778">
        <v>8.4969144436866788</v>
      </c>
      <c r="M101" s="780">
        <v>0.21522889952413743</v>
      </c>
      <c r="N101" s="781">
        <f t="shared" si="66"/>
        <v>0.20384412090307924</v>
      </c>
      <c r="O101" s="782">
        <v>0.20384412090307924</v>
      </c>
      <c r="P101" s="778">
        <v>0</v>
      </c>
      <c r="Q101" s="783">
        <v>1.288736481212204E-2</v>
      </c>
      <c r="R101" s="124" t="s">
        <v>634</v>
      </c>
      <c r="V101" s="123"/>
      <c r="W101" s="123"/>
      <c r="X101" s="123"/>
      <c r="Y101" s="123"/>
      <c r="Z101" s="123"/>
      <c r="AA101" s="123"/>
      <c r="AB101" s="123"/>
      <c r="AC101" s="123"/>
      <c r="AD101" s="123"/>
      <c r="AE101" s="123"/>
      <c r="AF101" s="123"/>
      <c r="AG101" s="123"/>
      <c r="AH101" s="123"/>
      <c r="AI101" s="123"/>
    </row>
    <row r="102" spans="1:35" ht="25.5" x14ac:dyDescent="0.25">
      <c r="A102" s="629" t="s">
        <v>1397</v>
      </c>
      <c r="B102" s="762" t="s">
        <v>466</v>
      </c>
      <c r="C102" s="763" t="s">
        <v>1398</v>
      </c>
      <c r="D102" s="440">
        <f t="shared" si="70"/>
        <v>100</v>
      </c>
      <c r="E102" s="775">
        <f t="shared" si="73"/>
        <v>29.057652788363512</v>
      </c>
      <c r="F102" s="776">
        <v>1.1255619839991</v>
      </c>
      <c r="G102" s="777">
        <v>4.4112539179023731</v>
      </c>
      <c r="H102" s="778">
        <v>23.520836886462039</v>
      </c>
      <c r="I102" s="779">
        <f t="shared" si="71"/>
        <v>70.510386826397152</v>
      </c>
      <c r="J102" s="776">
        <v>47.835189379332583</v>
      </c>
      <c r="K102" s="777">
        <v>14.178283003377896</v>
      </c>
      <c r="L102" s="778">
        <v>8.4969144436866788</v>
      </c>
      <c r="M102" s="780">
        <v>0.21522889952413743</v>
      </c>
      <c r="N102" s="781">
        <f t="shared" si="66"/>
        <v>0.20384412090307924</v>
      </c>
      <c r="O102" s="782">
        <v>0.20384412090307924</v>
      </c>
      <c r="P102" s="778">
        <v>0</v>
      </c>
      <c r="Q102" s="783">
        <v>1.288736481212204E-2</v>
      </c>
      <c r="R102" s="124" t="s">
        <v>635</v>
      </c>
      <c r="V102" s="123"/>
      <c r="W102" s="123"/>
      <c r="X102" s="123"/>
      <c r="Y102" s="123"/>
      <c r="Z102" s="123"/>
      <c r="AA102" s="123"/>
      <c r="AB102" s="123"/>
      <c r="AC102" s="123"/>
      <c r="AD102" s="123"/>
      <c r="AE102" s="123"/>
      <c r="AF102" s="123"/>
      <c r="AG102" s="123"/>
      <c r="AH102" s="123"/>
      <c r="AI102" s="123"/>
    </row>
    <row r="103" spans="1:35" ht="25.5" x14ac:dyDescent="0.25">
      <c r="A103" s="629" t="s">
        <v>1399</v>
      </c>
      <c r="B103" s="762" t="s">
        <v>470</v>
      </c>
      <c r="C103" s="763" t="s">
        <v>1400</v>
      </c>
      <c r="D103" s="440">
        <f t="shared" si="70"/>
        <v>100</v>
      </c>
      <c r="E103" s="775">
        <f t="shared" si="73"/>
        <v>29.057652788363512</v>
      </c>
      <c r="F103" s="776">
        <v>1.1255619839991</v>
      </c>
      <c r="G103" s="777">
        <v>4.4112539179023731</v>
      </c>
      <c r="H103" s="778">
        <v>23.520836886462039</v>
      </c>
      <c r="I103" s="779">
        <f t="shared" si="71"/>
        <v>70.510386826397152</v>
      </c>
      <c r="J103" s="776">
        <v>47.835189379332583</v>
      </c>
      <c r="K103" s="777">
        <v>14.178283003377896</v>
      </c>
      <c r="L103" s="778">
        <v>8.4969144436866788</v>
      </c>
      <c r="M103" s="780">
        <v>0.21522889952413743</v>
      </c>
      <c r="N103" s="781">
        <f t="shared" si="66"/>
        <v>0.20384412090307924</v>
      </c>
      <c r="O103" s="782">
        <v>0.20384412090307924</v>
      </c>
      <c r="P103" s="778">
        <v>0</v>
      </c>
      <c r="Q103" s="783">
        <v>1.288736481212204E-2</v>
      </c>
      <c r="R103" s="124" t="s">
        <v>636</v>
      </c>
      <c r="V103" s="123"/>
      <c r="W103" s="123"/>
      <c r="X103" s="123"/>
      <c r="Y103" s="123"/>
      <c r="Z103" s="123"/>
      <c r="AA103" s="123"/>
      <c r="AB103" s="123"/>
      <c r="AC103" s="123"/>
      <c r="AD103" s="123"/>
      <c r="AE103" s="123"/>
      <c r="AF103" s="123"/>
      <c r="AG103" s="123"/>
      <c r="AH103" s="123"/>
      <c r="AI103" s="123"/>
    </row>
    <row r="104" spans="1:35" ht="25.5" x14ac:dyDescent="0.25">
      <c r="A104" s="629" t="s">
        <v>1401</v>
      </c>
      <c r="B104" s="774" t="s">
        <v>486</v>
      </c>
      <c r="C104" s="763" t="s">
        <v>1402</v>
      </c>
      <c r="D104" s="440">
        <f t="shared" si="70"/>
        <v>100</v>
      </c>
      <c r="E104" s="775">
        <f t="shared" si="73"/>
        <v>29.057652788363512</v>
      </c>
      <c r="F104" s="776">
        <v>1.1255619839991</v>
      </c>
      <c r="G104" s="777">
        <v>4.4112539179023731</v>
      </c>
      <c r="H104" s="778">
        <v>23.520836886462039</v>
      </c>
      <c r="I104" s="779">
        <f t="shared" si="71"/>
        <v>70.510386826397152</v>
      </c>
      <c r="J104" s="776">
        <v>47.835189379332583</v>
      </c>
      <c r="K104" s="777">
        <v>14.178283003377896</v>
      </c>
      <c r="L104" s="778">
        <v>8.4969144436866788</v>
      </c>
      <c r="M104" s="780">
        <v>0.21522889952413743</v>
      </c>
      <c r="N104" s="781">
        <f t="shared" si="66"/>
        <v>0.20384412090307924</v>
      </c>
      <c r="O104" s="782">
        <v>0.20384412090307924</v>
      </c>
      <c r="P104" s="778">
        <v>0</v>
      </c>
      <c r="Q104" s="783">
        <v>1.288736481212204E-2</v>
      </c>
      <c r="R104" s="124" t="s">
        <v>637</v>
      </c>
      <c r="V104" s="123"/>
      <c r="W104" s="123"/>
      <c r="X104" s="123"/>
      <c r="Y104" s="123"/>
      <c r="Z104" s="123"/>
      <c r="AA104" s="123"/>
      <c r="AB104" s="123"/>
      <c r="AC104" s="123"/>
      <c r="AD104" s="123"/>
      <c r="AE104" s="123"/>
      <c r="AF104" s="123"/>
      <c r="AG104" s="123"/>
      <c r="AH104" s="123"/>
      <c r="AI104" s="123"/>
    </row>
    <row r="105" spans="1:35" ht="25.5" x14ac:dyDescent="0.25">
      <c r="A105" s="629" t="s">
        <v>1403</v>
      </c>
      <c r="B105" s="774" t="s">
        <v>488</v>
      </c>
      <c r="C105" s="763" t="s">
        <v>1404</v>
      </c>
      <c r="D105" s="440">
        <f t="shared" si="70"/>
        <v>100</v>
      </c>
      <c r="E105" s="775">
        <f t="shared" si="73"/>
        <v>29.057652788363512</v>
      </c>
      <c r="F105" s="776">
        <v>1.1255619839991</v>
      </c>
      <c r="G105" s="777">
        <v>4.4112539179023731</v>
      </c>
      <c r="H105" s="778">
        <v>23.520836886462039</v>
      </c>
      <c r="I105" s="779">
        <f t="shared" si="71"/>
        <v>70.510386826397152</v>
      </c>
      <c r="J105" s="776">
        <v>47.835189379332583</v>
      </c>
      <c r="K105" s="777">
        <v>14.178283003377896</v>
      </c>
      <c r="L105" s="778">
        <v>8.4969144436866788</v>
      </c>
      <c r="M105" s="780">
        <v>0.21522889952413743</v>
      </c>
      <c r="N105" s="781">
        <f t="shared" si="66"/>
        <v>0.20384412090307924</v>
      </c>
      <c r="O105" s="782">
        <v>0.20384412090307924</v>
      </c>
      <c r="P105" s="778">
        <v>0</v>
      </c>
      <c r="Q105" s="783">
        <v>1.288736481212204E-2</v>
      </c>
      <c r="R105" s="124" t="s">
        <v>638</v>
      </c>
      <c r="V105" s="123"/>
      <c r="W105" s="123"/>
      <c r="X105" s="123"/>
      <c r="Y105" s="123"/>
      <c r="Z105" s="123"/>
      <c r="AA105" s="123"/>
      <c r="AB105" s="123"/>
      <c r="AC105" s="123"/>
      <c r="AD105" s="123"/>
      <c r="AE105" s="123"/>
      <c r="AF105" s="123"/>
      <c r="AG105" s="123"/>
      <c r="AH105" s="123"/>
      <c r="AI105" s="123"/>
    </row>
    <row r="106" spans="1:35" ht="25.5" x14ac:dyDescent="0.25">
      <c r="A106" s="629" t="s">
        <v>1405</v>
      </c>
      <c r="B106" s="774" t="s">
        <v>639</v>
      </c>
      <c r="C106" s="763" t="s">
        <v>1406</v>
      </c>
      <c r="D106" s="440">
        <f t="shared" si="70"/>
        <v>100</v>
      </c>
      <c r="E106" s="775">
        <f t="shared" si="73"/>
        <v>29.057652788363512</v>
      </c>
      <c r="F106" s="776">
        <v>1.1255619839991</v>
      </c>
      <c r="G106" s="777">
        <v>4.4112539179023731</v>
      </c>
      <c r="H106" s="778">
        <v>23.520836886462039</v>
      </c>
      <c r="I106" s="779">
        <f t="shared" si="71"/>
        <v>70.510386826397152</v>
      </c>
      <c r="J106" s="776">
        <v>47.835189379332583</v>
      </c>
      <c r="K106" s="777">
        <v>14.178283003377896</v>
      </c>
      <c r="L106" s="778">
        <v>8.4969144436866788</v>
      </c>
      <c r="M106" s="780">
        <v>0.21522889952413743</v>
      </c>
      <c r="N106" s="781">
        <f t="shared" si="66"/>
        <v>0.20384412090307924</v>
      </c>
      <c r="O106" s="782">
        <v>0.20384412090307924</v>
      </c>
      <c r="P106" s="778">
        <v>0</v>
      </c>
      <c r="Q106" s="783">
        <v>1.288736481212204E-2</v>
      </c>
      <c r="R106" s="124" t="s">
        <v>640</v>
      </c>
      <c r="V106" s="123"/>
      <c r="W106" s="123"/>
      <c r="X106" s="123"/>
      <c r="Y106" s="123"/>
      <c r="Z106" s="123"/>
      <c r="AA106" s="123"/>
      <c r="AB106" s="123"/>
      <c r="AC106" s="123"/>
      <c r="AD106" s="123"/>
      <c r="AE106" s="123"/>
      <c r="AF106" s="123"/>
      <c r="AG106" s="123"/>
      <c r="AH106" s="123"/>
      <c r="AI106" s="123"/>
    </row>
    <row r="107" spans="1:35" ht="25.5" x14ac:dyDescent="0.25">
      <c r="A107" s="629" t="s">
        <v>1407</v>
      </c>
      <c r="B107" s="774" t="s">
        <v>641</v>
      </c>
      <c r="C107" s="763" t="s">
        <v>1408</v>
      </c>
      <c r="D107" s="440">
        <f t="shared" si="70"/>
        <v>100</v>
      </c>
      <c r="E107" s="775">
        <f t="shared" si="73"/>
        <v>29.057652788363512</v>
      </c>
      <c r="F107" s="776">
        <v>1.1255619839991</v>
      </c>
      <c r="G107" s="777">
        <v>4.4112539179023731</v>
      </c>
      <c r="H107" s="778">
        <v>23.520836886462039</v>
      </c>
      <c r="I107" s="779">
        <f t="shared" si="71"/>
        <v>70.510386826397152</v>
      </c>
      <c r="J107" s="776">
        <v>47.835189379332583</v>
      </c>
      <c r="K107" s="777">
        <v>14.178283003377896</v>
      </c>
      <c r="L107" s="778">
        <v>8.4969144436866788</v>
      </c>
      <c r="M107" s="780">
        <v>0.21522889952413743</v>
      </c>
      <c r="N107" s="781">
        <f t="shared" si="66"/>
        <v>0.20384412090307924</v>
      </c>
      <c r="O107" s="782">
        <v>0.20384412090307924</v>
      </c>
      <c r="P107" s="778">
        <v>0</v>
      </c>
      <c r="Q107" s="783">
        <v>1.288736481212204E-2</v>
      </c>
      <c r="R107" s="124" t="s">
        <v>642</v>
      </c>
      <c r="V107" s="123"/>
      <c r="W107" s="123"/>
      <c r="X107" s="123"/>
      <c r="Y107" s="123"/>
      <c r="Z107" s="123"/>
      <c r="AA107" s="123"/>
      <c r="AB107" s="123"/>
      <c r="AC107" s="123"/>
      <c r="AD107" s="123"/>
      <c r="AE107" s="123"/>
      <c r="AF107" s="123"/>
      <c r="AG107" s="123"/>
      <c r="AH107" s="123"/>
      <c r="AI107" s="123"/>
    </row>
    <row r="108" spans="1:35" ht="25.5" x14ac:dyDescent="0.25">
      <c r="A108" s="629" t="s">
        <v>1409</v>
      </c>
      <c r="B108" s="774" t="s">
        <v>643</v>
      </c>
      <c r="C108" s="763" t="s">
        <v>1410</v>
      </c>
      <c r="D108" s="440">
        <f t="shared" si="70"/>
        <v>100</v>
      </c>
      <c r="E108" s="775">
        <f t="shared" si="73"/>
        <v>29.057652788363512</v>
      </c>
      <c r="F108" s="776">
        <v>1.1255619839991</v>
      </c>
      <c r="G108" s="777">
        <v>4.4112539179023731</v>
      </c>
      <c r="H108" s="778">
        <v>23.520836886462039</v>
      </c>
      <c r="I108" s="779">
        <f t="shared" si="71"/>
        <v>70.510386826397152</v>
      </c>
      <c r="J108" s="776">
        <v>47.835189379332583</v>
      </c>
      <c r="K108" s="777">
        <v>14.178283003377896</v>
      </c>
      <c r="L108" s="778">
        <v>8.4969144436866788</v>
      </c>
      <c r="M108" s="780">
        <v>0.21522889952413743</v>
      </c>
      <c r="N108" s="781">
        <f t="shared" si="66"/>
        <v>0.20384412090307924</v>
      </c>
      <c r="O108" s="782">
        <v>0.20384412090307924</v>
      </c>
      <c r="P108" s="778">
        <v>0</v>
      </c>
      <c r="Q108" s="783">
        <v>1.288736481212204E-2</v>
      </c>
      <c r="R108" s="124" t="s">
        <v>644</v>
      </c>
      <c r="V108" s="123"/>
      <c r="W108" s="123"/>
      <c r="X108" s="123"/>
      <c r="Y108" s="123"/>
      <c r="Z108" s="123"/>
      <c r="AA108" s="123"/>
      <c r="AB108" s="123"/>
      <c r="AC108" s="123"/>
      <c r="AD108" s="123"/>
      <c r="AE108" s="123"/>
      <c r="AF108" s="123"/>
      <c r="AG108" s="123"/>
      <c r="AH108" s="123"/>
      <c r="AI108" s="123"/>
    </row>
    <row r="109" spans="1:35" ht="25.5" x14ac:dyDescent="0.25">
      <c r="A109" s="629" t="s">
        <v>1411</v>
      </c>
      <c r="B109" s="774" t="s">
        <v>645</v>
      </c>
      <c r="C109" s="763" t="s">
        <v>1412</v>
      </c>
      <c r="D109" s="440">
        <f t="shared" si="70"/>
        <v>100</v>
      </c>
      <c r="E109" s="775">
        <f t="shared" si="73"/>
        <v>29.057652788363512</v>
      </c>
      <c r="F109" s="776">
        <v>1.1255619839991</v>
      </c>
      <c r="G109" s="777">
        <v>4.4112539179023731</v>
      </c>
      <c r="H109" s="778">
        <v>23.520836886462039</v>
      </c>
      <c r="I109" s="779">
        <f t="shared" si="71"/>
        <v>70.510386826397152</v>
      </c>
      <c r="J109" s="776">
        <v>47.835189379332583</v>
      </c>
      <c r="K109" s="777">
        <v>14.178283003377896</v>
      </c>
      <c r="L109" s="778">
        <v>8.4969144436866788</v>
      </c>
      <c r="M109" s="780">
        <v>0.21522889952413743</v>
      </c>
      <c r="N109" s="781">
        <f t="shared" si="66"/>
        <v>0.20384412090307924</v>
      </c>
      <c r="O109" s="782">
        <v>0.20384412090307924</v>
      </c>
      <c r="P109" s="778">
        <v>0</v>
      </c>
      <c r="Q109" s="783">
        <v>1.288736481212204E-2</v>
      </c>
      <c r="R109" s="124" t="s">
        <v>646</v>
      </c>
      <c r="V109" s="123"/>
      <c r="W109" s="123"/>
      <c r="X109" s="123"/>
      <c r="Y109" s="123"/>
      <c r="Z109" s="123"/>
      <c r="AA109" s="123"/>
      <c r="AB109" s="123"/>
      <c r="AC109" s="123"/>
      <c r="AD109" s="123"/>
      <c r="AE109" s="123"/>
      <c r="AF109" s="123"/>
      <c r="AG109" s="123"/>
      <c r="AH109" s="123"/>
      <c r="AI109" s="123"/>
    </row>
    <row r="110" spans="1:35" ht="25.5" x14ac:dyDescent="0.25">
      <c r="A110" s="629" t="s">
        <v>1413</v>
      </c>
      <c r="B110" s="774" t="s">
        <v>647</v>
      </c>
      <c r="C110" s="763" t="s">
        <v>1414</v>
      </c>
      <c r="D110" s="440">
        <f t="shared" si="70"/>
        <v>100</v>
      </c>
      <c r="E110" s="775">
        <f t="shared" si="73"/>
        <v>29.057652788363512</v>
      </c>
      <c r="F110" s="776">
        <v>1.1255619839991</v>
      </c>
      <c r="G110" s="777">
        <v>4.4112539179023731</v>
      </c>
      <c r="H110" s="778">
        <v>23.520836886462039</v>
      </c>
      <c r="I110" s="779">
        <f t="shared" si="71"/>
        <v>70.510386826397152</v>
      </c>
      <c r="J110" s="776">
        <v>47.835189379332583</v>
      </c>
      <c r="K110" s="777">
        <v>14.178283003377896</v>
      </c>
      <c r="L110" s="778">
        <v>8.4969144436866788</v>
      </c>
      <c r="M110" s="780">
        <v>0.21522889952413743</v>
      </c>
      <c r="N110" s="781">
        <f t="shared" si="66"/>
        <v>0.20384412090307924</v>
      </c>
      <c r="O110" s="782">
        <v>0.20384412090307924</v>
      </c>
      <c r="P110" s="778">
        <v>0</v>
      </c>
      <c r="Q110" s="783">
        <v>1.288736481212204E-2</v>
      </c>
      <c r="R110" s="124" t="s">
        <v>648</v>
      </c>
      <c r="V110" s="123"/>
      <c r="W110" s="123"/>
      <c r="X110" s="123"/>
      <c r="Y110" s="123"/>
      <c r="Z110" s="123"/>
      <c r="AA110" s="123"/>
      <c r="AB110" s="123"/>
      <c r="AC110" s="123"/>
      <c r="AD110" s="123"/>
      <c r="AE110" s="123"/>
      <c r="AF110" s="123"/>
      <c r="AG110" s="123"/>
      <c r="AH110" s="123"/>
      <c r="AI110" s="123"/>
    </row>
    <row r="111" spans="1:35" ht="25.5" x14ac:dyDescent="0.25">
      <c r="A111" s="629" t="s">
        <v>1415</v>
      </c>
      <c r="B111" s="774" t="s">
        <v>649</v>
      </c>
      <c r="C111" s="763" t="s">
        <v>1416</v>
      </c>
      <c r="D111" s="440">
        <f t="shared" si="70"/>
        <v>100</v>
      </c>
      <c r="E111" s="775">
        <f t="shared" si="72"/>
        <v>29.057652788363512</v>
      </c>
      <c r="F111" s="776">
        <v>1.1255619839991</v>
      </c>
      <c r="G111" s="777">
        <v>4.4112539179023731</v>
      </c>
      <c r="H111" s="778">
        <v>23.520836886462039</v>
      </c>
      <c r="I111" s="779">
        <f t="shared" si="71"/>
        <v>70.510386826397152</v>
      </c>
      <c r="J111" s="776">
        <v>47.835189379332583</v>
      </c>
      <c r="K111" s="777">
        <v>14.178283003377896</v>
      </c>
      <c r="L111" s="778">
        <v>8.4969144436866788</v>
      </c>
      <c r="M111" s="780">
        <v>0.21522889952413743</v>
      </c>
      <c r="N111" s="781">
        <f t="shared" si="66"/>
        <v>0.20384412090307924</v>
      </c>
      <c r="O111" s="782">
        <v>0.20384412090307924</v>
      </c>
      <c r="P111" s="778">
        <v>0</v>
      </c>
      <c r="Q111" s="783">
        <v>1.288736481212204E-2</v>
      </c>
      <c r="R111" s="124" t="s">
        <v>650</v>
      </c>
      <c r="V111" s="123"/>
      <c r="W111" s="123"/>
      <c r="X111" s="123"/>
      <c r="Y111" s="123"/>
      <c r="Z111" s="123"/>
      <c r="AA111" s="123"/>
      <c r="AB111" s="123"/>
      <c r="AC111" s="123"/>
      <c r="AD111" s="123"/>
      <c r="AE111" s="123"/>
      <c r="AF111" s="123"/>
      <c r="AG111" s="123"/>
      <c r="AH111" s="123"/>
      <c r="AI111" s="123"/>
    </row>
    <row r="112" spans="1:35" ht="25.5" x14ac:dyDescent="0.25">
      <c r="A112" s="629" t="s">
        <v>1417</v>
      </c>
      <c r="B112" s="774" t="s">
        <v>651</v>
      </c>
      <c r="C112" s="763" t="s">
        <v>1418</v>
      </c>
      <c r="D112" s="440">
        <f t="shared" si="70"/>
        <v>100</v>
      </c>
      <c r="E112" s="775">
        <f t="shared" si="72"/>
        <v>29.057652788363512</v>
      </c>
      <c r="F112" s="776">
        <v>1.1255619839991</v>
      </c>
      <c r="G112" s="777">
        <v>4.4112539179023731</v>
      </c>
      <c r="H112" s="778">
        <v>23.520836886462039</v>
      </c>
      <c r="I112" s="779">
        <f t="shared" si="71"/>
        <v>70.510386826397152</v>
      </c>
      <c r="J112" s="776">
        <v>47.835189379332583</v>
      </c>
      <c r="K112" s="777">
        <v>14.178283003377896</v>
      </c>
      <c r="L112" s="778">
        <v>8.4969144436866788</v>
      </c>
      <c r="M112" s="780">
        <v>0.21522889952413743</v>
      </c>
      <c r="N112" s="781">
        <f t="shared" si="66"/>
        <v>0.20384412090307924</v>
      </c>
      <c r="O112" s="782">
        <v>0.20384412090307924</v>
      </c>
      <c r="P112" s="778">
        <v>0</v>
      </c>
      <c r="Q112" s="783">
        <v>1.288736481212204E-2</v>
      </c>
      <c r="R112" s="124" t="s">
        <v>652</v>
      </c>
      <c r="V112" s="123"/>
      <c r="W112" s="123"/>
      <c r="X112" s="123"/>
      <c r="Y112" s="123"/>
      <c r="Z112" s="123"/>
      <c r="AA112" s="123"/>
      <c r="AB112" s="123"/>
      <c r="AC112" s="123"/>
      <c r="AD112" s="123"/>
      <c r="AE112" s="123"/>
      <c r="AF112" s="123"/>
      <c r="AG112" s="123"/>
      <c r="AH112" s="123"/>
      <c r="AI112" s="123"/>
    </row>
    <row r="113" spans="1:35" ht="25.5" x14ac:dyDescent="0.25">
      <c r="A113" s="629" t="s">
        <v>1419</v>
      </c>
      <c r="B113" s="762" t="s">
        <v>653</v>
      </c>
      <c r="C113" s="763" t="s">
        <v>1420</v>
      </c>
      <c r="D113" s="440">
        <f t="shared" si="70"/>
        <v>100</v>
      </c>
      <c r="E113" s="775">
        <f t="shared" si="72"/>
        <v>29.057652788363512</v>
      </c>
      <c r="F113" s="776">
        <v>1.1255619839991</v>
      </c>
      <c r="G113" s="777">
        <v>4.4112539179023731</v>
      </c>
      <c r="H113" s="778">
        <v>23.520836886462039</v>
      </c>
      <c r="I113" s="779">
        <f t="shared" si="71"/>
        <v>70.510386826397152</v>
      </c>
      <c r="J113" s="776">
        <v>47.835189379332583</v>
      </c>
      <c r="K113" s="777">
        <v>14.178283003377896</v>
      </c>
      <c r="L113" s="778">
        <v>8.4969144436866788</v>
      </c>
      <c r="M113" s="780">
        <v>0.21522889952413743</v>
      </c>
      <c r="N113" s="781">
        <f t="shared" si="66"/>
        <v>0.20384412090307924</v>
      </c>
      <c r="O113" s="782">
        <v>0.20384412090307924</v>
      </c>
      <c r="P113" s="778">
        <v>0</v>
      </c>
      <c r="Q113" s="783">
        <v>1.288736481212204E-2</v>
      </c>
      <c r="R113" s="124" t="s">
        <v>654</v>
      </c>
      <c r="V113" s="123"/>
      <c r="W113" s="123"/>
      <c r="X113" s="123"/>
      <c r="Y113" s="123"/>
      <c r="Z113" s="123"/>
      <c r="AA113" s="123"/>
      <c r="AB113" s="123"/>
      <c r="AC113" s="123"/>
      <c r="AD113" s="123"/>
      <c r="AE113" s="123"/>
      <c r="AF113" s="123"/>
      <c r="AG113" s="123"/>
      <c r="AH113" s="123"/>
      <c r="AI113" s="123"/>
    </row>
    <row r="114" spans="1:35" ht="25.5" x14ac:dyDescent="0.25">
      <c r="A114" s="629" t="s">
        <v>1421</v>
      </c>
      <c r="B114" s="774" t="s">
        <v>655</v>
      </c>
      <c r="C114" s="784" t="s">
        <v>1422</v>
      </c>
      <c r="D114" s="785">
        <f t="shared" si="70"/>
        <v>100</v>
      </c>
      <c r="E114" s="786">
        <f t="shared" si="72"/>
        <v>29.057652788363512</v>
      </c>
      <c r="F114" s="787">
        <v>1.1255619839991</v>
      </c>
      <c r="G114" s="788">
        <v>4.4112539179023731</v>
      </c>
      <c r="H114" s="789">
        <v>23.520836886462039</v>
      </c>
      <c r="I114" s="790">
        <f t="shared" si="71"/>
        <v>70.510386826397152</v>
      </c>
      <c r="J114" s="787">
        <v>47.835189379332583</v>
      </c>
      <c r="K114" s="788">
        <v>14.178283003377896</v>
      </c>
      <c r="L114" s="789">
        <v>8.4969144436866788</v>
      </c>
      <c r="M114" s="791">
        <v>0.21522889952413743</v>
      </c>
      <c r="N114" s="792">
        <f t="shared" si="66"/>
        <v>0.20384412090307924</v>
      </c>
      <c r="O114" s="793">
        <v>0.20384412090307924</v>
      </c>
      <c r="P114" s="789">
        <v>0</v>
      </c>
      <c r="Q114" s="794">
        <v>1.288736481212204E-2</v>
      </c>
      <c r="R114" s="124" t="s">
        <v>656</v>
      </c>
      <c r="V114" s="123"/>
      <c r="W114" s="123"/>
      <c r="X114" s="123"/>
      <c r="Y114" s="123"/>
      <c r="Z114" s="123"/>
      <c r="AA114" s="123"/>
      <c r="AB114" s="123"/>
      <c r="AC114" s="123"/>
      <c r="AD114" s="123"/>
      <c r="AE114" s="123"/>
      <c r="AF114" s="123"/>
      <c r="AG114" s="123"/>
      <c r="AH114" s="123"/>
      <c r="AI114" s="123"/>
    </row>
    <row r="115" spans="1:35" ht="26.25" thickBot="1" x14ac:dyDescent="0.3">
      <c r="A115" s="629" t="s">
        <v>1423</v>
      </c>
      <c r="B115" s="795" t="s">
        <v>657</v>
      </c>
      <c r="C115" s="796" t="s">
        <v>1424</v>
      </c>
      <c r="D115" s="797">
        <f t="shared" si="70"/>
        <v>100</v>
      </c>
      <c r="E115" s="798">
        <f t="shared" si="72"/>
        <v>29.057652788363512</v>
      </c>
      <c r="F115" s="799">
        <v>1.1255619839991</v>
      </c>
      <c r="G115" s="800">
        <v>4.4112539179023731</v>
      </c>
      <c r="H115" s="801">
        <v>23.520836886462039</v>
      </c>
      <c r="I115" s="802">
        <f t="shared" si="71"/>
        <v>70.510386826397152</v>
      </c>
      <c r="J115" s="799">
        <v>47.835189379332583</v>
      </c>
      <c r="K115" s="800">
        <v>14.178283003377896</v>
      </c>
      <c r="L115" s="801">
        <v>8.4969144436866788</v>
      </c>
      <c r="M115" s="803">
        <v>0.21522889952413743</v>
      </c>
      <c r="N115" s="804">
        <f t="shared" si="66"/>
        <v>0.20384412090307924</v>
      </c>
      <c r="O115" s="803">
        <v>0.20384412090307924</v>
      </c>
      <c r="P115" s="801">
        <v>0</v>
      </c>
      <c r="Q115" s="805">
        <v>1.288736481212204E-2</v>
      </c>
      <c r="R115" s="124" t="s">
        <v>658</v>
      </c>
      <c r="V115" s="123"/>
      <c r="W115" s="123"/>
      <c r="X115" s="123"/>
      <c r="Y115" s="123"/>
      <c r="Z115" s="123"/>
      <c r="AA115" s="123"/>
      <c r="AB115" s="123"/>
      <c r="AC115" s="123"/>
      <c r="AD115" s="123"/>
      <c r="AE115" s="123"/>
      <c r="AF115" s="123"/>
      <c r="AG115" s="123"/>
      <c r="AH115" s="123"/>
      <c r="AI115" s="123"/>
    </row>
    <row r="116" spans="1:35" ht="16.5" thickTop="1" thickBot="1" x14ac:dyDescent="0.3">
      <c r="A116" s="629" t="s">
        <v>659</v>
      </c>
      <c r="B116" s="645" t="s">
        <v>490</v>
      </c>
      <c r="C116" s="646" t="s">
        <v>660</v>
      </c>
      <c r="D116" s="806">
        <f>D117+D121+D128+D130+D136+D139</f>
        <v>125.17909</v>
      </c>
      <c r="E116" s="807">
        <f t="shared" ref="E116:Q116" si="74">E117+E121+E128+E130+E136+E139</f>
        <v>38.27260454175682</v>
      </c>
      <c r="F116" s="808">
        <f t="shared" si="74"/>
        <v>7.5973275042149115</v>
      </c>
      <c r="G116" s="809">
        <f t="shared" si="74"/>
        <v>4.550489372355913</v>
      </c>
      <c r="H116" s="810">
        <f t="shared" si="74"/>
        <v>26.124787665185995</v>
      </c>
      <c r="I116" s="806">
        <f t="shared" si="74"/>
        <v>72.939704529807543</v>
      </c>
      <c r="J116" s="808">
        <f t="shared" si="74"/>
        <v>35.828508122534977</v>
      </c>
      <c r="K116" s="809">
        <f t="shared" si="74"/>
        <v>28.140665163803789</v>
      </c>
      <c r="L116" s="810">
        <f t="shared" si="74"/>
        <v>8.9705312434687823</v>
      </c>
      <c r="M116" s="811">
        <f t="shared" si="74"/>
        <v>0.45627885196196682</v>
      </c>
      <c r="N116" s="806">
        <f t="shared" si="66"/>
        <v>6.4235237653358235</v>
      </c>
      <c r="O116" s="811">
        <f>O117+O121+O128+O130+O136+O139</f>
        <v>6.4235237653358235</v>
      </c>
      <c r="P116" s="810">
        <f t="shared" si="74"/>
        <v>0</v>
      </c>
      <c r="Q116" s="807">
        <f t="shared" si="74"/>
        <v>7.0869783111378508</v>
      </c>
      <c r="V116" s="123"/>
      <c r="W116" s="123"/>
      <c r="X116" s="123"/>
      <c r="Y116" s="123"/>
      <c r="Z116" s="123"/>
      <c r="AA116" s="123"/>
      <c r="AB116" s="123"/>
      <c r="AC116" s="123"/>
      <c r="AD116" s="123"/>
      <c r="AE116" s="123"/>
      <c r="AF116" s="123"/>
      <c r="AG116" s="123"/>
      <c r="AH116" s="123"/>
      <c r="AI116" s="123"/>
    </row>
    <row r="117" spans="1:35" ht="15.75" thickTop="1" x14ac:dyDescent="0.25">
      <c r="A117" s="629"/>
      <c r="B117" s="653" t="s">
        <v>492</v>
      </c>
      <c r="C117" s="654" t="s">
        <v>6</v>
      </c>
      <c r="D117" s="812">
        <f>SUM(D118:D120)</f>
        <v>0</v>
      </c>
      <c r="E117" s="813">
        <f>SUM(F117:H117)</f>
        <v>0</v>
      </c>
      <c r="F117" s="814">
        <f>SUM(F118:F120)</f>
        <v>0</v>
      </c>
      <c r="G117" s="815">
        <f>SUM(G118:G120)</f>
        <v>0</v>
      </c>
      <c r="H117" s="816">
        <f>SUM(H118:H120)</f>
        <v>0</v>
      </c>
      <c r="I117" s="812">
        <f t="shared" ref="I117:I142" si="75">SUM(J117:L117)</f>
        <v>0</v>
      </c>
      <c r="J117" s="814">
        <f t="shared" ref="J117:Q117" si="76">SUM(J118:J120)</f>
        <v>0</v>
      </c>
      <c r="K117" s="815">
        <f t="shared" si="76"/>
        <v>0</v>
      </c>
      <c r="L117" s="816">
        <f t="shared" si="76"/>
        <v>0</v>
      </c>
      <c r="M117" s="817">
        <f t="shared" si="76"/>
        <v>0</v>
      </c>
      <c r="N117" s="812">
        <f t="shared" si="66"/>
        <v>0</v>
      </c>
      <c r="O117" s="817">
        <f>SUM(O118:O120)</f>
        <v>0</v>
      </c>
      <c r="P117" s="816">
        <f t="shared" si="76"/>
        <v>0</v>
      </c>
      <c r="Q117" s="813">
        <f t="shared" si="76"/>
        <v>0</v>
      </c>
      <c r="V117" s="123"/>
      <c r="W117" s="123"/>
      <c r="X117" s="123"/>
      <c r="Y117" s="123"/>
      <c r="Z117" s="123"/>
      <c r="AA117" s="123"/>
      <c r="AB117" s="123"/>
      <c r="AC117" s="123"/>
      <c r="AD117" s="123"/>
      <c r="AE117" s="123"/>
      <c r="AF117" s="123"/>
      <c r="AG117" s="123"/>
      <c r="AH117" s="123"/>
      <c r="AI117" s="123"/>
    </row>
    <row r="118" spans="1:35" x14ac:dyDescent="0.25">
      <c r="A118" s="629"/>
      <c r="B118" s="661" t="s">
        <v>493</v>
      </c>
      <c r="C118" s="662" t="s">
        <v>8</v>
      </c>
      <c r="D118" s="818">
        <v>0</v>
      </c>
      <c r="E118" s="819">
        <f>SUM(F118:H118)</f>
        <v>0</v>
      </c>
      <c r="F118" s="820">
        <f t="shared" ref="F118:H120" si="77">IFERROR($D118*F144/100, 0)</f>
        <v>0</v>
      </c>
      <c r="G118" s="821">
        <f t="shared" si="77"/>
        <v>0</v>
      </c>
      <c r="H118" s="822">
        <f t="shared" si="77"/>
        <v>0</v>
      </c>
      <c r="I118" s="450">
        <f t="shared" si="75"/>
        <v>0</v>
      </c>
      <c r="J118" s="820">
        <f t="shared" ref="J118:M120" si="78">IFERROR($D118*J144/100, 0)</f>
        <v>0</v>
      </c>
      <c r="K118" s="821">
        <f t="shared" si="78"/>
        <v>0</v>
      </c>
      <c r="L118" s="822">
        <f t="shared" si="78"/>
        <v>0</v>
      </c>
      <c r="M118" s="823">
        <f t="shared" si="78"/>
        <v>0</v>
      </c>
      <c r="N118" s="450">
        <f t="shared" si="66"/>
        <v>0</v>
      </c>
      <c r="O118" s="823">
        <f t="shared" ref="O118:Q120" si="79">IFERROR($D118*O144/100, 0)</f>
        <v>0</v>
      </c>
      <c r="P118" s="822">
        <f t="shared" si="79"/>
        <v>0</v>
      </c>
      <c r="Q118" s="819">
        <f t="shared" si="79"/>
        <v>0</v>
      </c>
      <c r="R118" s="124" t="str">
        <f>+R40</f>
        <v>I.1.standartinė programinė įranga</v>
      </c>
      <c r="V118" s="123"/>
      <c r="W118" s="123"/>
      <c r="X118" s="123"/>
      <c r="Y118" s="123"/>
      <c r="Z118" s="123"/>
      <c r="AA118" s="123"/>
      <c r="AB118" s="123"/>
      <c r="AC118" s="123"/>
      <c r="AD118" s="123"/>
      <c r="AE118" s="123"/>
      <c r="AF118" s="123"/>
      <c r="AG118" s="123"/>
      <c r="AH118" s="123"/>
      <c r="AI118" s="123"/>
    </row>
    <row r="119" spans="1:35" x14ac:dyDescent="0.25">
      <c r="A119" s="629"/>
      <c r="B119" s="661" t="s">
        <v>661</v>
      </c>
      <c r="C119" s="662" t="s">
        <v>9</v>
      </c>
      <c r="D119" s="818">
        <v>0</v>
      </c>
      <c r="E119" s="819">
        <f t="shared" ref="E119:E138" si="80">SUM(F119:H119)</f>
        <v>0</v>
      </c>
      <c r="F119" s="820">
        <f t="shared" si="77"/>
        <v>0</v>
      </c>
      <c r="G119" s="821">
        <f t="shared" si="77"/>
        <v>0</v>
      </c>
      <c r="H119" s="822">
        <f t="shared" si="77"/>
        <v>0</v>
      </c>
      <c r="I119" s="450">
        <f t="shared" si="75"/>
        <v>0</v>
      </c>
      <c r="J119" s="820">
        <f t="shared" si="78"/>
        <v>0</v>
      </c>
      <c r="K119" s="821">
        <f t="shared" si="78"/>
        <v>0</v>
      </c>
      <c r="L119" s="822">
        <f t="shared" si="78"/>
        <v>0</v>
      </c>
      <c r="M119" s="823">
        <f t="shared" si="78"/>
        <v>0</v>
      </c>
      <c r="N119" s="450">
        <f t="shared" si="66"/>
        <v>0</v>
      </c>
      <c r="O119" s="823">
        <f t="shared" si="79"/>
        <v>0</v>
      </c>
      <c r="P119" s="822">
        <f t="shared" si="79"/>
        <v>0</v>
      </c>
      <c r="Q119" s="819">
        <f t="shared" si="79"/>
        <v>0</v>
      </c>
      <c r="R119" s="124" t="str">
        <f t="shared" ref="R119:R129" si="81">+R41</f>
        <v>I.1.spec. programinė įranga</v>
      </c>
      <c r="V119" s="123"/>
      <c r="W119" s="123"/>
      <c r="X119" s="123"/>
      <c r="Y119" s="123"/>
      <c r="Z119" s="123"/>
      <c r="AA119" s="123"/>
      <c r="AB119" s="123"/>
      <c r="AC119" s="123"/>
      <c r="AD119" s="123"/>
      <c r="AE119" s="123"/>
      <c r="AF119" s="123"/>
      <c r="AG119" s="123"/>
      <c r="AH119" s="123"/>
      <c r="AI119" s="123"/>
    </row>
    <row r="120" spans="1:35" x14ac:dyDescent="0.25">
      <c r="A120" s="629"/>
      <c r="B120" s="661" t="s">
        <v>662</v>
      </c>
      <c r="C120" s="662" t="s">
        <v>11</v>
      </c>
      <c r="D120" s="818">
        <v>0</v>
      </c>
      <c r="E120" s="819">
        <f t="shared" si="80"/>
        <v>0</v>
      </c>
      <c r="F120" s="820">
        <f t="shared" si="77"/>
        <v>0</v>
      </c>
      <c r="G120" s="821">
        <f t="shared" si="77"/>
        <v>0</v>
      </c>
      <c r="H120" s="822">
        <f t="shared" si="77"/>
        <v>0</v>
      </c>
      <c r="I120" s="450">
        <f t="shared" si="75"/>
        <v>0</v>
      </c>
      <c r="J120" s="820">
        <f t="shared" si="78"/>
        <v>0</v>
      </c>
      <c r="K120" s="821">
        <f t="shared" si="78"/>
        <v>0</v>
      </c>
      <c r="L120" s="822">
        <f t="shared" si="78"/>
        <v>0</v>
      </c>
      <c r="M120" s="823">
        <f t="shared" si="78"/>
        <v>0</v>
      </c>
      <c r="N120" s="450">
        <f t="shared" si="66"/>
        <v>0</v>
      </c>
      <c r="O120" s="823">
        <f t="shared" si="79"/>
        <v>0</v>
      </c>
      <c r="P120" s="822">
        <f t="shared" si="79"/>
        <v>0</v>
      </c>
      <c r="Q120" s="819">
        <f t="shared" si="79"/>
        <v>0</v>
      </c>
      <c r="R120" s="124" t="str">
        <f t="shared" si="81"/>
        <v>I.1.kitas nematerialus turtas</v>
      </c>
      <c r="V120" s="123"/>
      <c r="W120" s="123"/>
      <c r="X120" s="123"/>
      <c r="Y120" s="123"/>
      <c r="Z120" s="123"/>
      <c r="AA120" s="123"/>
      <c r="AB120" s="123"/>
      <c r="AC120" s="123"/>
      <c r="AD120" s="123"/>
      <c r="AE120" s="123"/>
      <c r="AF120" s="123"/>
      <c r="AG120" s="123"/>
      <c r="AH120" s="123"/>
      <c r="AI120" s="123"/>
    </row>
    <row r="121" spans="1:35" x14ac:dyDescent="0.25">
      <c r="A121" s="629"/>
      <c r="B121" s="653" t="s">
        <v>149</v>
      </c>
      <c r="C121" s="669" t="s">
        <v>13</v>
      </c>
      <c r="D121" s="812">
        <f>SUM(D122:D127)</f>
        <v>121.1319</v>
      </c>
      <c r="E121" s="813">
        <f t="shared" si="80"/>
        <v>37.035205369296364</v>
      </c>
      <c r="F121" s="814">
        <f>SUM(F122:F127)</f>
        <v>7.3516968010217223</v>
      </c>
      <c r="G121" s="815">
        <f>SUM(G122:G127)</f>
        <v>4.4033665974347569</v>
      </c>
      <c r="H121" s="816">
        <f>SUM(H122:H127)</f>
        <v>25.280141970839885</v>
      </c>
      <c r="I121" s="812">
        <f t="shared" si="75"/>
        <v>70.581476468108164</v>
      </c>
      <c r="J121" s="814">
        <f t="shared" ref="J121:Q121" si="82">SUM(J122:J127)</f>
        <v>34.670129516423984</v>
      </c>
      <c r="K121" s="815">
        <f t="shared" si="82"/>
        <v>27.230843734008324</v>
      </c>
      <c r="L121" s="816">
        <f t="shared" si="82"/>
        <v>8.6805032176758612</v>
      </c>
      <c r="M121" s="817">
        <f t="shared" si="82"/>
        <v>0.44152680985276188</v>
      </c>
      <c r="N121" s="812">
        <f t="shared" si="66"/>
        <v>6.2158435437602435</v>
      </c>
      <c r="O121" s="817">
        <f>SUM(O122:O127)</f>
        <v>6.2158435437602435</v>
      </c>
      <c r="P121" s="816">
        <f t="shared" si="82"/>
        <v>0</v>
      </c>
      <c r="Q121" s="813">
        <f t="shared" si="82"/>
        <v>6.8578478089824673</v>
      </c>
      <c r="V121" s="123"/>
      <c r="W121" s="123"/>
      <c r="X121" s="123"/>
      <c r="Y121" s="123"/>
      <c r="Z121" s="123"/>
      <c r="AA121" s="123"/>
      <c r="AB121" s="123"/>
      <c r="AC121" s="123"/>
      <c r="AD121" s="123"/>
      <c r="AE121" s="123"/>
      <c r="AF121" s="123"/>
      <c r="AG121" s="123"/>
      <c r="AH121" s="123"/>
      <c r="AI121" s="123"/>
    </row>
    <row r="122" spans="1:35" x14ac:dyDescent="0.25">
      <c r="A122" s="629"/>
      <c r="B122" s="661" t="s">
        <v>494</v>
      </c>
      <c r="C122" s="662" t="s">
        <v>15</v>
      </c>
      <c r="D122" s="818">
        <v>114.68271</v>
      </c>
      <c r="E122" s="819">
        <f t="shared" si="80"/>
        <v>35.063412009202018</v>
      </c>
      <c r="F122" s="820">
        <f t="shared" ref="F122:H127" si="83">IFERROR($D122*F147/100, 0)</f>
        <v>6.960284716408327</v>
      </c>
      <c r="G122" s="821">
        <f t="shared" si="83"/>
        <v>4.1689267196939612</v>
      </c>
      <c r="H122" s="822">
        <f t="shared" si="83"/>
        <v>23.93420057309973</v>
      </c>
      <c r="I122" s="450">
        <f t="shared" si="75"/>
        <v>66.823644284980872</v>
      </c>
      <c r="J122" s="820">
        <f t="shared" ref="J122:Q127" si="84">IFERROR($D122*J147/100, 0)</f>
        <v>32.824255286959854</v>
      </c>
      <c r="K122" s="821">
        <f t="shared" si="84"/>
        <v>25.781044918824801</v>
      </c>
      <c r="L122" s="822">
        <f t="shared" si="84"/>
        <v>8.2183440791962123</v>
      </c>
      <c r="M122" s="823">
        <f t="shared" si="84"/>
        <v>0.41801945723273087</v>
      </c>
      <c r="N122" s="450">
        <f t="shared" si="66"/>
        <v>5.8849054834806385</v>
      </c>
      <c r="O122" s="823">
        <f t="shared" ref="O122:Q126" si="85">IFERROR($D122*O147/100, 0)</f>
        <v>5.8849054834806385</v>
      </c>
      <c r="P122" s="822">
        <f t="shared" si="85"/>
        <v>0</v>
      </c>
      <c r="Q122" s="819">
        <f t="shared" si="85"/>
        <v>6.492728765103756</v>
      </c>
      <c r="R122" s="124" t="str">
        <f t="shared" si="81"/>
        <v>II.2.1.Pastatai</v>
      </c>
      <c r="V122" s="123"/>
      <c r="W122" s="123"/>
      <c r="X122" s="123"/>
      <c r="Y122" s="123"/>
      <c r="Z122" s="123"/>
      <c r="AA122" s="123"/>
      <c r="AB122" s="123"/>
      <c r="AC122" s="123"/>
      <c r="AD122" s="123"/>
      <c r="AE122" s="123"/>
      <c r="AF122" s="123"/>
      <c r="AG122" s="123"/>
      <c r="AH122" s="123"/>
      <c r="AI122" s="123"/>
    </row>
    <row r="123" spans="1:35" x14ac:dyDescent="0.25">
      <c r="A123" s="629"/>
      <c r="B123" s="661" t="s">
        <v>495</v>
      </c>
      <c r="C123" s="662" t="s">
        <v>594</v>
      </c>
      <c r="D123" s="818">
        <v>0</v>
      </c>
      <c r="E123" s="819">
        <f t="shared" si="80"/>
        <v>0</v>
      </c>
      <c r="F123" s="820">
        <f t="shared" si="83"/>
        <v>0</v>
      </c>
      <c r="G123" s="821">
        <f t="shared" si="83"/>
        <v>0</v>
      </c>
      <c r="H123" s="822">
        <f t="shared" si="83"/>
        <v>0</v>
      </c>
      <c r="I123" s="450">
        <f t="shared" si="75"/>
        <v>0</v>
      </c>
      <c r="J123" s="820">
        <f t="shared" si="84"/>
        <v>0</v>
      </c>
      <c r="K123" s="821">
        <f t="shared" si="84"/>
        <v>0</v>
      </c>
      <c r="L123" s="822">
        <f t="shared" si="84"/>
        <v>0</v>
      </c>
      <c r="M123" s="823">
        <f t="shared" si="84"/>
        <v>0</v>
      </c>
      <c r="N123" s="450">
        <f t="shared" si="66"/>
        <v>0</v>
      </c>
      <c r="O123" s="823">
        <f t="shared" si="85"/>
        <v>0</v>
      </c>
      <c r="P123" s="822">
        <f t="shared" si="85"/>
        <v>0</v>
      </c>
      <c r="Q123" s="819">
        <f t="shared" si="85"/>
        <v>0</v>
      </c>
      <c r="R123" s="124" t="str">
        <f t="shared" si="81"/>
        <v>II.2.2.1.keliai</v>
      </c>
      <c r="S123" s="519" t="s">
        <v>1436</v>
      </c>
      <c r="T123" s="519" t="s">
        <v>1437</v>
      </c>
      <c r="U123" s="519" t="s">
        <v>1438</v>
      </c>
      <c r="V123" s="123"/>
      <c r="W123" s="123"/>
      <c r="X123" s="123"/>
      <c r="Y123" s="123"/>
      <c r="Z123" s="123"/>
      <c r="AA123" s="123"/>
      <c r="AB123" s="123"/>
      <c r="AC123" s="123"/>
      <c r="AD123" s="123"/>
      <c r="AE123" s="123"/>
      <c r="AF123" s="123"/>
      <c r="AG123" s="123"/>
      <c r="AH123" s="123"/>
      <c r="AI123" s="123"/>
    </row>
    <row r="124" spans="1:35" x14ac:dyDescent="0.25">
      <c r="A124" s="629"/>
      <c r="B124" s="661" t="s">
        <v>663</v>
      </c>
      <c r="C124" s="662" t="s">
        <v>21</v>
      </c>
      <c r="D124" s="818">
        <v>0</v>
      </c>
      <c r="E124" s="819">
        <f t="shared" si="80"/>
        <v>0</v>
      </c>
      <c r="F124" s="820">
        <f t="shared" si="83"/>
        <v>0</v>
      </c>
      <c r="G124" s="821">
        <f t="shared" si="83"/>
        <v>0</v>
      </c>
      <c r="H124" s="822">
        <f t="shared" si="83"/>
        <v>0</v>
      </c>
      <c r="I124" s="450">
        <f t="shared" si="75"/>
        <v>0</v>
      </c>
      <c r="J124" s="820">
        <f t="shared" si="84"/>
        <v>0</v>
      </c>
      <c r="K124" s="821">
        <f t="shared" si="84"/>
        <v>0</v>
      </c>
      <c r="L124" s="822">
        <f t="shared" si="84"/>
        <v>0</v>
      </c>
      <c r="M124" s="823">
        <f t="shared" si="84"/>
        <v>0</v>
      </c>
      <c r="N124" s="450">
        <f t="shared" si="66"/>
        <v>0</v>
      </c>
      <c r="O124" s="823">
        <f t="shared" si="85"/>
        <v>0</v>
      </c>
      <c r="P124" s="822">
        <f t="shared" si="85"/>
        <v>0</v>
      </c>
      <c r="Q124" s="819">
        <f t="shared" si="85"/>
        <v>0</v>
      </c>
      <c r="R124" s="124" t="str">
        <f t="shared" si="81"/>
        <v>II.2.3.vamzdynai</v>
      </c>
      <c r="V124" s="123"/>
      <c r="W124" s="123"/>
      <c r="X124" s="123"/>
      <c r="Y124" s="123"/>
      <c r="Z124" s="123"/>
      <c r="AA124" s="123"/>
      <c r="AB124" s="123"/>
      <c r="AC124" s="123"/>
      <c r="AD124" s="123"/>
      <c r="AE124" s="123"/>
      <c r="AF124" s="123"/>
      <c r="AG124" s="123"/>
      <c r="AH124" s="123"/>
      <c r="AI124" s="123"/>
    </row>
    <row r="125" spans="1:35" x14ac:dyDescent="0.25">
      <c r="A125" s="629"/>
      <c r="B125" s="661" t="s">
        <v>664</v>
      </c>
      <c r="C125" s="662" t="s">
        <v>23</v>
      </c>
      <c r="D125" s="818">
        <v>6.4491899999999998</v>
      </c>
      <c r="E125" s="819">
        <f t="shared" si="80"/>
        <v>1.9717933600943467</v>
      </c>
      <c r="F125" s="820">
        <f t="shared" si="83"/>
        <v>0.39141208461339483</v>
      </c>
      <c r="G125" s="821">
        <f t="shared" si="83"/>
        <v>0.23443987774079542</v>
      </c>
      <c r="H125" s="822">
        <f t="shared" si="83"/>
        <v>1.3459413977401564</v>
      </c>
      <c r="I125" s="450">
        <f t="shared" ref="I125:I126" si="86">SUM(J125:L125)</f>
        <v>3.7578321831273058</v>
      </c>
      <c r="J125" s="820">
        <f t="shared" si="84"/>
        <v>1.845874229464133</v>
      </c>
      <c r="K125" s="821">
        <f t="shared" si="84"/>
        <v>1.4497988151835242</v>
      </c>
      <c r="L125" s="822">
        <f t="shared" si="84"/>
        <v>0.4621591384796489</v>
      </c>
      <c r="M125" s="823">
        <f t="shared" si="84"/>
        <v>2.3507352620030997E-2</v>
      </c>
      <c r="N125" s="450">
        <f t="shared" si="66"/>
        <v>0.33093806027960532</v>
      </c>
      <c r="O125" s="823">
        <f t="shared" si="85"/>
        <v>0.33093806027960532</v>
      </c>
      <c r="P125" s="822">
        <f t="shared" si="85"/>
        <v>0</v>
      </c>
      <c r="Q125" s="819">
        <f t="shared" si="85"/>
        <v>0.36511904387871097</v>
      </c>
      <c r="R125" s="124" t="str">
        <f t="shared" si="81"/>
        <v>II.2.4.ŠIL_KV vamzdynai</v>
      </c>
      <c r="V125" s="123"/>
      <c r="W125" s="123"/>
      <c r="X125" s="123"/>
      <c r="Y125" s="123"/>
      <c r="Z125" s="123"/>
      <c r="AA125" s="123"/>
      <c r="AB125" s="123"/>
      <c r="AC125" s="123"/>
      <c r="AD125" s="123"/>
      <c r="AE125" s="123"/>
      <c r="AF125" s="123"/>
      <c r="AG125" s="123"/>
      <c r="AH125" s="123"/>
      <c r="AI125" s="123"/>
    </row>
    <row r="126" spans="1:35" x14ac:dyDescent="0.25">
      <c r="A126" s="629"/>
      <c r="B126" s="661" t="s">
        <v>665</v>
      </c>
      <c r="C126" s="662" t="s">
        <v>25</v>
      </c>
      <c r="D126" s="818">
        <v>0</v>
      </c>
      <c r="E126" s="819">
        <f t="shared" si="80"/>
        <v>0</v>
      </c>
      <c r="F126" s="820">
        <f t="shared" si="83"/>
        <v>0</v>
      </c>
      <c r="G126" s="821">
        <f t="shared" si="83"/>
        <v>0</v>
      </c>
      <c r="H126" s="822">
        <f t="shared" si="83"/>
        <v>0</v>
      </c>
      <c r="I126" s="450">
        <f t="shared" si="86"/>
        <v>0</v>
      </c>
      <c r="J126" s="820">
        <f t="shared" si="84"/>
        <v>0</v>
      </c>
      <c r="K126" s="821">
        <f t="shared" si="84"/>
        <v>0</v>
      </c>
      <c r="L126" s="822">
        <f t="shared" si="84"/>
        <v>0</v>
      </c>
      <c r="M126" s="823">
        <f t="shared" si="84"/>
        <v>0</v>
      </c>
      <c r="N126" s="450">
        <f t="shared" si="66"/>
        <v>0</v>
      </c>
      <c r="O126" s="823">
        <f t="shared" si="85"/>
        <v>0</v>
      </c>
      <c r="P126" s="822">
        <f t="shared" si="85"/>
        <v>0</v>
      </c>
      <c r="Q126" s="819">
        <f t="shared" si="85"/>
        <v>0</v>
      </c>
      <c r="R126" s="124" t="str">
        <f t="shared" si="81"/>
        <v>II.2.5.saulės elektrinė</v>
      </c>
      <c r="V126" s="123"/>
      <c r="W126" s="123"/>
      <c r="X126" s="123"/>
      <c r="Y126" s="123"/>
      <c r="Z126" s="123"/>
      <c r="AA126" s="123"/>
      <c r="AB126" s="123"/>
      <c r="AC126" s="123"/>
      <c r="AD126" s="123"/>
      <c r="AE126" s="123"/>
      <c r="AF126" s="123"/>
      <c r="AG126" s="123"/>
      <c r="AH126" s="123"/>
      <c r="AI126" s="123"/>
    </row>
    <row r="127" spans="1:35" x14ac:dyDescent="0.25">
      <c r="A127" s="629"/>
      <c r="B127" s="661" t="s">
        <v>666</v>
      </c>
      <c r="C127" s="662" t="s">
        <v>667</v>
      </c>
      <c r="D127" s="818">
        <v>0</v>
      </c>
      <c r="E127" s="819">
        <f t="shared" si="80"/>
        <v>0</v>
      </c>
      <c r="F127" s="820">
        <f t="shared" si="83"/>
        <v>0</v>
      </c>
      <c r="G127" s="821">
        <f t="shared" si="83"/>
        <v>0</v>
      </c>
      <c r="H127" s="822">
        <f t="shared" si="83"/>
        <v>0</v>
      </c>
      <c r="I127" s="450">
        <f t="shared" si="75"/>
        <v>0</v>
      </c>
      <c r="J127" s="820">
        <f t="shared" si="84"/>
        <v>0</v>
      </c>
      <c r="K127" s="821">
        <f t="shared" si="84"/>
        <v>0</v>
      </c>
      <c r="L127" s="822">
        <f t="shared" si="84"/>
        <v>0</v>
      </c>
      <c r="M127" s="823">
        <f t="shared" si="84"/>
        <v>0</v>
      </c>
      <c r="N127" s="450">
        <f t="shared" si="66"/>
        <v>0</v>
      </c>
      <c r="O127" s="823">
        <f>IFERROR($D127*O152/100, 0)</f>
        <v>0</v>
      </c>
      <c r="P127" s="822">
        <f t="shared" si="84"/>
        <v>0</v>
      </c>
      <c r="Q127" s="819">
        <f t="shared" si="84"/>
        <v>0</v>
      </c>
      <c r="R127" s="124" t="str">
        <f t="shared" si="81"/>
        <v>II.2.6.Kiti įrenginiai</v>
      </c>
      <c r="V127" s="123"/>
      <c r="W127" s="123"/>
      <c r="X127" s="123"/>
      <c r="Y127" s="123"/>
      <c r="Z127" s="123"/>
      <c r="AA127" s="123"/>
      <c r="AB127" s="123"/>
      <c r="AC127" s="123"/>
      <c r="AD127" s="123"/>
      <c r="AE127" s="123"/>
      <c r="AF127" s="123"/>
      <c r="AG127" s="123"/>
      <c r="AH127" s="123"/>
      <c r="AI127" s="123"/>
    </row>
    <row r="128" spans="1:35" x14ac:dyDescent="0.25">
      <c r="A128" s="629"/>
      <c r="B128" s="653" t="s">
        <v>151</v>
      </c>
      <c r="C128" s="670" t="s">
        <v>29</v>
      </c>
      <c r="D128" s="812">
        <f>D129</f>
        <v>0</v>
      </c>
      <c r="E128" s="813">
        <f t="shared" si="80"/>
        <v>0</v>
      </c>
      <c r="F128" s="814">
        <f>F129</f>
        <v>0</v>
      </c>
      <c r="G128" s="815">
        <f>G129</f>
        <v>0</v>
      </c>
      <c r="H128" s="816">
        <f>H129</f>
        <v>0</v>
      </c>
      <c r="I128" s="812">
        <f t="shared" si="75"/>
        <v>0</v>
      </c>
      <c r="J128" s="814">
        <f t="shared" ref="J128:Q128" si="87">J129</f>
        <v>0</v>
      </c>
      <c r="K128" s="815">
        <f t="shared" si="87"/>
        <v>0</v>
      </c>
      <c r="L128" s="816">
        <f t="shared" si="87"/>
        <v>0</v>
      </c>
      <c r="M128" s="817">
        <f t="shared" si="87"/>
        <v>0</v>
      </c>
      <c r="N128" s="812">
        <f t="shared" si="66"/>
        <v>0</v>
      </c>
      <c r="O128" s="817">
        <f>O129</f>
        <v>0</v>
      </c>
      <c r="P128" s="816">
        <f t="shared" si="87"/>
        <v>0</v>
      </c>
      <c r="Q128" s="813">
        <f t="shared" si="87"/>
        <v>0</v>
      </c>
      <c r="V128" s="123"/>
      <c r="W128" s="123"/>
      <c r="X128" s="123"/>
      <c r="Y128" s="123"/>
      <c r="Z128" s="123"/>
      <c r="AA128" s="123"/>
      <c r="AB128" s="123"/>
      <c r="AC128" s="123"/>
      <c r="AD128" s="123"/>
      <c r="AE128" s="123"/>
      <c r="AF128" s="123"/>
      <c r="AG128" s="123"/>
      <c r="AH128" s="123"/>
      <c r="AI128" s="123"/>
    </row>
    <row r="129" spans="1:35" x14ac:dyDescent="0.25">
      <c r="A129" s="629"/>
      <c r="B129" s="661" t="s">
        <v>496</v>
      </c>
      <c r="C129" s="671" t="s">
        <v>668</v>
      </c>
      <c r="D129" s="818">
        <v>0</v>
      </c>
      <c r="E129" s="819">
        <f t="shared" si="80"/>
        <v>0</v>
      </c>
      <c r="F129" s="820">
        <f>IFERROR($D129*F153/100, 0)</f>
        <v>0</v>
      </c>
      <c r="G129" s="821">
        <f>IFERROR($D129*G153/100, 0)</f>
        <v>0</v>
      </c>
      <c r="H129" s="822">
        <f>IFERROR($D129*H153/100, 0)</f>
        <v>0</v>
      </c>
      <c r="I129" s="450">
        <f t="shared" si="75"/>
        <v>0</v>
      </c>
      <c r="J129" s="820">
        <f t="shared" ref="J129:Q129" si="88">IFERROR($D129*J153/100, 0)</f>
        <v>0</v>
      </c>
      <c r="K129" s="821">
        <f t="shared" si="88"/>
        <v>0</v>
      </c>
      <c r="L129" s="822">
        <f t="shared" si="88"/>
        <v>0</v>
      </c>
      <c r="M129" s="823">
        <f t="shared" si="88"/>
        <v>0</v>
      </c>
      <c r="N129" s="450">
        <f t="shared" si="66"/>
        <v>0</v>
      </c>
      <c r="O129" s="823">
        <f>IFERROR($D129*O153/100, 0)</f>
        <v>0</v>
      </c>
      <c r="P129" s="822">
        <f t="shared" si="88"/>
        <v>0</v>
      </c>
      <c r="Q129" s="819">
        <f t="shared" si="88"/>
        <v>0</v>
      </c>
      <c r="R129" s="124" t="str">
        <f t="shared" si="81"/>
        <v>II.3.1.vandens siurbliai, nuotekų ir dumblo siurbliai virš 5 kW, kita įranga</v>
      </c>
      <c r="V129" s="123"/>
      <c r="W129" s="123"/>
      <c r="X129" s="123"/>
      <c r="Y129" s="123"/>
      <c r="Z129" s="123"/>
      <c r="AA129" s="123"/>
      <c r="AB129" s="123"/>
      <c r="AC129" s="123"/>
      <c r="AD129" s="123"/>
      <c r="AE129" s="123"/>
      <c r="AF129" s="123"/>
      <c r="AG129" s="123"/>
      <c r="AH129" s="123"/>
      <c r="AI129" s="123"/>
    </row>
    <row r="130" spans="1:35" x14ac:dyDescent="0.25">
      <c r="A130" s="629"/>
      <c r="B130" s="653" t="s">
        <v>153</v>
      </c>
      <c r="C130" s="670" t="s">
        <v>35</v>
      </c>
      <c r="D130" s="812">
        <f>D131+D135</f>
        <v>0</v>
      </c>
      <c r="E130" s="813">
        <f t="shared" si="80"/>
        <v>0</v>
      </c>
      <c r="F130" s="814">
        <f>F131+F135</f>
        <v>0</v>
      </c>
      <c r="G130" s="815">
        <f>G131+G135</f>
        <v>0</v>
      </c>
      <c r="H130" s="816">
        <f>H131+H135</f>
        <v>0</v>
      </c>
      <c r="I130" s="812">
        <f t="shared" si="75"/>
        <v>0</v>
      </c>
      <c r="J130" s="814">
        <f t="shared" ref="J130:Q130" si="89">J131+J135</f>
        <v>0</v>
      </c>
      <c r="K130" s="815">
        <f t="shared" si="89"/>
        <v>0</v>
      </c>
      <c r="L130" s="816">
        <f t="shared" si="89"/>
        <v>0</v>
      </c>
      <c r="M130" s="817">
        <f t="shared" si="89"/>
        <v>0</v>
      </c>
      <c r="N130" s="812">
        <f t="shared" si="66"/>
        <v>0</v>
      </c>
      <c r="O130" s="817">
        <f>O131+O135</f>
        <v>0</v>
      </c>
      <c r="P130" s="816">
        <f t="shared" si="89"/>
        <v>0</v>
      </c>
      <c r="Q130" s="813">
        <f t="shared" si="89"/>
        <v>0</v>
      </c>
      <c r="V130" s="123"/>
      <c r="W130" s="123"/>
      <c r="X130" s="123"/>
      <c r="Y130" s="123"/>
      <c r="Z130" s="123"/>
      <c r="AA130" s="123"/>
      <c r="AB130" s="123"/>
      <c r="AC130" s="123"/>
      <c r="AD130" s="123"/>
      <c r="AE130" s="123"/>
      <c r="AF130" s="123"/>
      <c r="AG130" s="123"/>
      <c r="AH130" s="123"/>
      <c r="AI130" s="123"/>
    </row>
    <row r="131" spans="1:35" x14ac:dyDescent="0.25">
      <c r="A131" s="629"/>
      <c r="B131" s="672" t="s">
        <v>497</v>
      </c>
      <c r="C131" s="671" t="s">
        <v>37</v>
      </c>
      <c r="D131" s="818">
        <v>0</v>
      </c>
      <c r="E131" s="819">
        <f t="shared" si="80"/>
        <v>0</v>
      </c>
      <c r="F131" s="820">
        <f>IFERROR($D131*F154/100, 0)</f>
        <v>0</v>
      </c>
      <c r="G131" s="821">
        <f>IFERROR($D131*G154/100, 0)</f>
        <v>0</v>
      </c>
      <c r="H131" s="822">
        <f>IFERROR($D131*H154/100, 0)</f>
        <v>0</v>
      </c>
      <c r="I131" s="450">
        <f t="shared" si="75"/>
        <v>0</v>
      </c>
      <c r="J131" s="820">
        <f>IFERROR($D131*J154/100, 0)</f>
        <v>0</v>
      </c>
      <c r="K131" s="821">
        <f>IFERROR($D131*K154/100, 0)</f>
        <v>0</v>
      </c>
      <c r="L131" s="822">
        <f>IFERROR($D131*L154/100, 0)</f>
        <v>0</v>
      </c>
      <c r="M131" s="823">
        <f>IFERROR($D131*M154/100, 0)</f>
        <v>0</v>
      </c>
      <c r="N131" s="450">
        <f t="shared" si="66"/>
        <v>0</v>
      </c>
      <c r="O131" s="823">
        <f>IFERROR($D131*O154/100, 0)</f>
        <v>0</v>
      </c>
      <c r="P131" s="822">
        <f>IFERROR($D131*P154/100, 0)</f>
        <v>0</v>
      </c>
      <c r="Q131" s="819">
        <f>IFERROR($D131*Q154/100, 0)</f>
        <v>0</v>
      </c>
      <c r="R131" s="519" t="str">
        <f>+R82</f>
        <v>II.4.1. pas klientus įrengti apskaitos prietaisai</v>
      </c>
      <c r="V131" s="123"/>
      <c r="W131" s="123"/>
      <c r="X131" s="123"/>
      <c r="Y131" s="123"/>
      <c r="Z131" s="123"/>
      <c r="AA131" s="123"/>
      <c r="AB131" s="123"/>
      <c r="AC131" s="123"/>
      <c r="AD131" s="123"/>
      <c r="AE131" s="123"/>
      <c r="AF131" s="123"/>
      <c r="AG131" s="123"/>
      <c r="AH131" s="123"/>
      <c r="AI131" s="123"/>
    </row>
    <row r="132" spans="1:35" x14ac:dyDescent="0.25">
      <c r="A132" s="629"/>
      <c r="B132" s="672" t="s">
        <v>498</v>
      </c>
      <c r="C132" s="680" t="s">
        <v>40</v>
      </c>
      <c r="D132" s="818">
        <v>0</v>
      </c>
      <c r="E132" s="819">
        <f t="shared" si="80"/>
        <v>0</v>
      </c>
      <c r="F132" s="820">
        <f t="shared" ref="F132:H135" si="90">IFERROR($D132*F155/100, 0)</f>
        <v>0</v>
      </c>
      <c r="G132" s="821">
        <f t="shared" si="90"/>
        <v>0</v>
      </c>
      <c r="H132" s="822">
        <f t="shared" si="90"/>
        <v>0</v>
      </c>
      <c r="I132" s="450">
        <f t="shared" ref="I132:I134" si="91">SUM(J132:L132)</f>
        <v>0</v>
      </c>
      <c r="J132" s="820">
        <f t="shared" ref="J132:Q135" si="92">IFERROR($D132*J155/100, 0)</f>
        <v>0</v>
      </c>
      <c r="K132" s="821">
        <f t="shared" si="92"/>
        <v>0</v>
      </c>
      <c r="L132" s="822">
        <f t="shared" si="92"/>
        <v>0</v>
      </c>
      <c r="M132" s="823">
        <f t="shared" si="92"/>
        <v>0</v>
      </c>
      <c r="N132" s="450">
        <f t="shared" si="66"/>
        <v>0</v>
      </c>
      <c r="O132" s="823">
        <f t="shared" ref="O132:Q134" si="93">IFERROR($D132*O155/100, 0)</f>
        <v>0</v>
      </c>
      <c r="P132" s="822">
        <f t="shared" si="93"/>
        <v>0</v>
      </c>
      <c r="Q132" s="819">
        <f t="shared" si="93"/>
        <v>0</v>
      </c>
      <c r="R132" s="519" t="str">
        <f t="shared" ref="R132:R142" si="94">+R83</f>
        <v>II.4.2. KV apskaitos prietaisai</v>
      </c>
      <c r="V132" s="123"/>
      <c r="W132" s="123"/>
      <c r="X132" s="123"/>
      <c r="Y132" s="123"/>
      <c r="Z132" s="123"/>
      <c r="AA132" s="123"/>
      <c r="AB132" s="123"/>
      <c r="AC132" s="123"/>
      <c r="AD132" s="123"/>
      <c r="AE132" s="123"/>
      <c r="AF132" s="123"/>
      <c r="AG132" s="123"/>
      <c r="AH132" s="123"/>
      <c r="AI132" s="123"/>
    </row>
    <row r="133" spans="1:35" x14ac:dyDescent="0.25">
      <c r="A133" s="629"/>
      <c r="B133" s="672" t="s">
        <v>499</v>
      </c>
      <c r="C133" s="680" t="s">
        <v>43</v>
      </c>
      <c r="D133" s="818">
        <v>0</v>
      </c>
      <c r="E133" s="819">
        <f t="shared" si="80"/>
        <v>0</v>
      </c>
      <c r="F133" s="820">
        <f t="shared" si="90"/>
        <v>0</v>
      </c>
      <c r="G133" s="821">
        <f t="shared" si="90"/>
        <v>0</v>
      </c>
      <c r="H133" s="822">
        <f t="shared" si="90"/>
        <v>0</v>
      </c>
      <c r="I133" s="450">
        <f t="shared" si="91"/>
        <v>0</v>
      </c>
      <c r="J133" s="820">
        <f t="shared" si="92"/>
        <v>0</v>
      </c>
      <c r="K133" s="821">
        <f t="shared" si="92"/>
        <v>0</v>
      </c>
      <c r="L133" s="822">
        <f t="shared" si="92"/>
        <v>0</v>
      </c>
      <c r="M133" s="823">
        <f t="shared" si="92"/>
        <v>0</v>
      </c>
      <c r="N133" s="450">
        <f t="shared" si="66"/>
        <v>0</v>
      </c>
      <c r="O133" s="823">
        <f t="shared" si="93"/>
        <v>0</v>
      </c>
      <c r="P133" s="822">
        <f t="shared" si="93"/>
        <v>0</v>
      </c>
      <c r="Q133" s="819">
        <f t="shared" si="93"/>
        <v>0</v>
      </c>
      <c r="R133" s="519" t="str">
        <f t="shared" si="94"/>
        <v>II.4.3. ŠIL apskaitos prietaisai</v>
      </c>
      <c r="V133" s="123"/>
      <c r="W133" s="123"/>
      <c r="X133" s="123"/>
      <c r="Y133" s="123"/>
      <c r="Z133" s="123"/>
      <c r="AA133" s="123"/>
      <c r="AB133" s="123"/>
      <c r="AC133" s="123"/>
      <c r="AD133" s="123"/>
      <c r="AE133" s="123"/>
      <c r="AF133" s="123"/>
      <c r="AG133" s="123"/>
      <c r="AH133" s="123"/>
      <c r="AI133" s="123"/>
    </row>
    <row r="134" spans="1:35" ht="26.25" x14ac:dyDescent="0.25">
      <c r="A134" s="629"/>
      <c r="B134" s="672" t="s">
        <v>500</v>
      </c>
      <c r="C134" s="680" t="s">
        <v>603</v>
      </c>
      <c r="D134" s="818">
        <v>0</v>
      </c>
      <c r="E134" s="819">
        <f t="shared" si="80"/>
        <v>0</v>
      </c>
      <c r="F134" s="820">
        <f t="shared" si="90"/>
        <v>0</v>
      </c>
      <c r="G134" s="821">
        <f t="shared" si="90"/>
        <v>0</v>
      </c>
      <c r="H134" s="822">
        <f t="shared" si="90"/>
        <v>0</v>
      </c>
      <c r="I134" s="450">
        <f t="shared" si="91"/>
        <v>0</v>
      </c>
      <c r="J134" s="820">
        <f t="shared" si="92"/>
        <v>0</v>
      </c>
      <c r="K134" s="821">
        <f t="shared" si="92"/>
        <v>0</v>
      </c>
      <c r="L134" s="822">
        <f t="shared" si="92"/>
        <v>0</v>
      </c>
      <c r="M134" s="823">
        <f t="shared" si="92"/>
        <v>0</v>
      </c>
      <c r="N134" s="450">
        <f t="shared" si="66"/>
        <v>0</v>
      </c>
      <c r="O134" s="823">
        <f t="shared" si="93"/>
        <v>0</v>
      </c>
      <c r="P134" s="822">
        <f t="shared" si="93"/>
        <v>0</v>
      </c>
      <c r="Q134" s="819">
        <f t="shared" si="93"/>
        <v>0</v>
      </c>
      <c r="R134" s="519" t="str">
        <f t="shared" si="94"/>
        <v>II.4.4. kiti apskaitos prietaisai</v>
      </c>
      <c r="V134" s="123"/>
      <c r="W134" s="123"/>
      <c r="X134" s="123"/>
      <c r="Y134" s="123"/>
      <c r="Z134" s="123"/>
      <c r="AA134" s="123"/>
      <c r="AB134" s="123"/>
      <c r="AC134" s="123"/>
      <c r="AD134" s="123"/>
      <c r="AE134" s="123"/>
      <c r="AF134" s="123"/>
      <c r="AG134" s="123"/>
      <c r="AH134" s="123"/>
      <c r="AI134" s="123"/>
    </row>
    <row r="135" spans="1:35" ht="26.25" x14ac:dyDescent="0.25">
      <c r="A135" s="629"/>
      <c r="B135" s="672" t="s">
        <v>501</v>
      </c>
      <c r="C135" s="680" t="s">
        <v>605</v>
      </c>
      <c r="D135" s="818">
        <v>0</v>
      </c>
      <c r="E135" s="819">
        <f t="shared" si="80"/>
        <v>0</v>
      </c>
      <c r="F135" s="820">
        <f t="shared" si="90"/>
        <v>0</v>
      </c>
      <c r="G135" s="821">
        <f t="shared" si="90"/>
        <v>0</v>
      </c>
      <c r="H135" s="822">
        <f t="shared" si="90"/>
        <v>0</v>
      </c>
      <c r="I135" s="450">
        <f t="shared" si="75"/>
        <v>0</v>
      </c>
      <c r="J135" s="820">
        <f t="shared" si="92"/>
        <v>0</v>
      </c>
      <c r="K135" s="821">
        <f t="shared" si="92"/>
        <v>0</v>
      </c>
      <c r="L135" s="822">
        <f t="shared" si="92"/>
        <v>0</v>
      </c>
      <c r="M135" s="823">
        <f t="shared" si="92"/>
        <v>0</v>
      </c>
      <c r="N135" s="450">
        <f t="shared" si="66"/>
        <v>0</v>
      </c>
      <c r="O135" s="823">
        <f>IFERROR($D135*O158/100, 0)</f>
        <v>0</v>
      </c>
      <c r="P135" s="822">
        <f t="shared" si="92"/>
        <v>0</v>
      </c>
      <c r="Q135" s="819">
        <f t="shared" si="92"/>
        <v>0</v>
      </c>
      <c r="R135" s="519" t="str">
        <f t="shared" si="94"/>
        <v>II.4.5. įrankiai</v>
      </c>
      <c r="V135" s="123"/>
      <c r="W135" s="123"/>
      <c r="X135" s="123"/>
      <c r="Y135" s="123"/>
      <c r="Z135" s="123"/>
      <c r="AA135" s="123"/>
      <c r="AB135" s="123"/>
      <c r="AC135" s="123"/>
      <c r="AD135" s="123"/>
      <c r="AE135" s="123"/>
      <c r="AF135" s="123"/>
      <c r="AG135" s="123"/>
      <c r="AH135" s="123"/>
      <c r="AI135" s="123"/>
    </row>
    <row r="136" spans="1:35" x14ac:dyDescent="0.25">
      <c r="A136" s="629"/>
      <c r="B136" s="653" t="s">
        <v>155</v>
      </c>
      <c r="C136" s="682" t="s">
        <v>51</v>
      </c>
      <c r="D136" s="824">
        <f>D137+D138</f>
        <v>0</v>
      </c>
      <c r="E136" s="825">
        <f t="shared" si="80"/>
        <v>0</v>
      </c>
      <c r="F136" s="826">
        <f>F137+F138</f>
        <v>0</v>
      </c>
      <c r="G136" s="827">
        <f>G137+G138</f>
        <v>0</v>
      </c>
      <c r="H136" s="828">
        <f>H137+H138</f>
        <v>0</v>
      </c>
      <c r="I136" s="829">
        <f t="shared" si="75"/>
        <v>0</v>
      </c>
      <c r="J136" s="826">
        <f t="shared" ref="J136:Q136" si="95">J137+J138</f>
        <v>0</v>
      </c>
      <c r="K136" s="827">
        <f t="shared" si="95"/>
        <v>0</v>
      </c>
      <c r="L136" s="828">
        <f t="shared" si="95"/>
        <v>0</v>
      </c>
      <c r="M136" s="830">
        <f t="shared" si="95"/>
        <v>0</v>
      </c>
      <c r="N136" s="829">
        <f t="shared" si="66"/>
        <v>0</v>
      </c>
      <c r="O136" s="830">
        <f>O137+O138</f>
        <v>0</v>
      </c>
      <c r="P136" s="828">
        <f t="shared" si="95"/>
        <v>0</v>
      </c>
      <c r="Q136" s="825">
        <f t="shared" si="95"/>
        <v>0</v>
      </c>
      <c r="V136" s="123"/>
      <c r="W136" s="123"/>
      <c r="X136" s="123"/>
      <c r="Y136" s="123"/>
      <c r="Z136" s="123"/>
      <c r="AA136" s="123"/>
      <c r="AB136" s="123"/>
      <c r="AC136" s="123"/>
      <c r="AD136" s="123"/>
      <c r="AE136" s="123"/>
      <c r="AF136" s="123"/>
      <c r="AG136" s="123"/>
      <c r="AH136" s="123"/>
      <c r="AI136" s="123"/>
    </row>
    <row r="137" spans="1:35" x14ac:dyDescent="0.25">
      <c r="A137" s="629"/>
      <c r="B137" s="690" t="s">
        <v>669</v>
      </c>
      <c r="C137" s="691" t="s">
        <v>53</v>
      </c>
      <c r="D137" s="831">
        <v>0</v>
      </c>
      <c r="E137" s="819">
        <f t="shared" si="80"/>
        <v>0</v>
      </c>
      <c r="F137" s="820">
        <f t="shared" ref="F137:H138" si="96">IFERROR($D137*F159/100, 0)</f>
        <v>0</v>
      </c>
      <c r="G137" s="821">
        <f t="shared" si="96"/>
        <v>0</v>
      </c>
      <c r="H137" s="822">
        <f t="shared" si="96"/>
        <v>0</v>
      </c>
      <c r="I137" s="450">
        <f t="shared" si="75"/>
        <v>0</v>
      </c>
      <c r="J137" s="820">
        <f t="shared" ref="J137:M138" si="97">IFERROR($D137*J159/100, 0)</f>
        <v>0</v>
      </c>
      <c r="K137" s="821">
        <f t="shared" si="97"/>
        <v>0</v>
      </c>
      <c r="L137" s="822">
        <f t="shared" si="97"/>
        <v>0</v>
      </c>
      <c r="M137" s="823">
        <f t="shared" si="97"/>
        <v>0</v>
      </c>
      <c r="N137" s="450">
        <f t="shared" si="66"/>
        <v>0</v>
      </c>
      <c r="O137" s="823">
        <f t="shared" ref="O137:Q138" si="98">IFERROR($D137*O159/100, 0)</f>
        <v>0</v>
      </c>
      <c r="P137" s="822">
        <f t="shared" si="98"/>
        <v>0</v>
      </c>
      <c r="Q137" s="819">
        <f t="shared" si="98"/>
        <v>0</v>
      </c>
      <c r="R137" s="124" t="str">
        <f t="shared" si="94"/>
        <v>II.5.1.lengvieji automobiliai</v>
      </c>
      <c r="V137" s="123"/>
      <c r="W137" s="123"/>
      <c r="X137" s="123"/>
      <c r="Y137" s="123"/>
      <c r="Z137" s="123"/>
      <c r="AA137" s="123"/>
      <c r="AB137" s="123"/>
      <c r="AC137" s="123"/>
      <c r="AD137" s="123"/>
      <c r="AE137" s="123"/>
      <c r="AF137" s="123"/>
      <c r="AG137" s="123"/>
      <c r="AH137" s="123"/>
      <c r="AI137" s="123"/>
    </row>
    <row r="138" spans="1:35" x14ac:dyDescent="0.25">
      <c r="A138" s="629"/>
      <c r="B138" s="690" t="s">
        <v>670</v>
      </c>
      <c r="C138" s="699" t="s">
        <v>671</v>
      </c>
      <c r="D138" s="831">
        <v>0</v>
      </c>
      <c r="E138" s="819">
        <f t="shared" si="80"/>
        <v>0</v>
      </c>
      <c r="F138" s="820">
        <f t="shared" si="96"/>
        <v>0</v>
      </c>
      <c r="G138" s="821">
        <f t="shared" si="96"/>
        <v>0</v>
      </c>
      <c r="H138" s="822">
        <f t="shared" si="96"/>
        <v>0</v>
      </c>
      <c r="I138" s="450">
        <f t="shared" si="75"/>
        <v>0</v>
      </c>
      <c r="J138" s="820">
        <f t="shared" si="97"/>
        <v>0</v>
      </c>
      <c r="K138" s="821">
        <f t="shared" si="97"/>
        <v>0</v>
      </c>
      <c r="L138" s="822">
        <f t="shared" si="97"/>
        <v>0</v>
      </c>
      <c r="M138" s="823">
        <f t="shared" si="97"/>
        <v>0</v>
      </c>
      <c r="N138" s="450">
        <f t="shared" si="66"/>
        <v>0</v>
      </c>
      <c r="O138" s="823">
        <f t="shared" si="98"/>
        <v>0</v>
      </c>
      <c r="P138" s="822">
        <f t="shared" si="98"/>
        <v>0</v>
      </c>
      <c r="Q138" s="819">
        <f t="shared" si="98"/>
        <v>0</v>
      </c>
      <c r="R138" s="124" t="str">
        <f t="shared" si="94"/>
        <v>II.5.2.kitos transporto priemonės</v>
      </c>
      <c r="V138" s="123"/>
      <c r="W138" s="123"/>
      <c r="X138" s="123"/>
      <c r="Y138" s="123"/>
      <c r="Z138" s="123"/>
      <c r="AA138" s="123"/>
      <c r="AB138" s="123"/>
      <c r="AC138" s="123"/>
      <c r="AD138" s="123"/>
      <c r="AE138" s="123"/>
      <c r="AF138" s="123"/>
      <c r="AG138" s="123"/>
      <c r="AH138" s="123"/>
      <c r="AI138" s="123"/>
    </row>
    <row r="139" spans="1:35" x14ac:dyDescent="0.25">
      <c r="A139" s="629"/>
      <c r="B139" s="701" t="s">
        <v>157</v>
      </c>
      <c r="C139" s="702" t="s">
        <v>606</v>
      </c>
      <c r="D139" s="824">
        <f>D140+D141+D142</f>
        <v>4.0471899999999996</v>
      </c>
      <c r="E139" s="825">
        <f t="shared" ref="E139:Q139" si="99">E140+E141+E142</f>
        <v>1.2373991724604547</v>
      </c>
      <c r="F139" s="826">
        <f t="shared" si="99"/>
        <v>0.24563070319318939</v>
      </c>
      <c r="G139" s="827">
        <f t="shared" si="99"/>
        <v>0.14712277492115597</v>
      </c>
      <c r="H139" s="828">
        <f t="shared" si="99"/>
        <v>0.84464569434610925</v>
      </c>
      <c r="I139" s="829">
        <f t="shared" si="99"/>
        <v>2.3582280616993767</v>
      </c>
      <c r="J139" s="826">
        <f t="shared" si="99"/>
        <v>1.1583786061109913</v>
      </c>
      <c r="K139" s="827">
        <f t="shared" si="99"/>
        <v>0.90982142979546377</v>
      </c>
      <c r="L139" s="828">
        <f t="shared" si="99"/>
        <v>0.29002802579292131</v>
      </c>
      <c r="M139" s="830">
        <f t="shared" si="99"/>
        <v>1.4752042109204918E-2</v>
      </c>
      <c r="N139" s="829">
        <f t="shared" si="66"/>
        <v>0.20768022157558014</v>
      </c>
      <c r="O139" s="830">
        <f>O140+O141+O142</f>
        <v>0.20768022157558014</v>
      </c>
      <c r="P139" s="828">
        <f t="shared" si="99"/>
        <v>0</v>
      </c>
      <c r="Q139" s="825">
        <f t="shared" si="99"/>
        <v>0.22913050215538389</v>
      </c>
      <c r="V139" s="123"/>
      <c r="W139" s="123"/>
      <c r="X139" s="123"/>
      <c r="Y139" s="123"/>
      <c r="Z139" s="123"/>
      <c r="AA139" s="123"/>
      <c r="AB139" s="123"/>
      <c r="AC139" s="123"/>
      <c r="AD139" s="123"/>
      <c r="AE139" s="123"/>
      <c r="AF139" s="123"/>
      <c r="AG139" s="123"/>
      <c r="AH139" s="123"/>
      <c r="AI139" s="123"/>
    </row>
    <row r="140" spans="1:35" x14ac:dyDescent="0.25">
      <c r="A140" s="629"/>
      <c r="B140" s="703" t="s">
        <v>502</v>
      </c>
      <c r="C140" s="699" t="s">
        <v>1435</v>
      </c>
      <c r="D140" s="832">
        <v>0</v>
      </c>
      <c r="E140" s="819">
        <f>SUM(F140:H140)</f>
        <v>0</v>
      </c>
      <c r="F140" s="820">
        <f t="shared" ref="F140:H142" si="100">IFERROR($D140*F161/100, 0)</f>
        <v>0</v>
      </c>
      <c r="G140" s="821">
        <f t="shared" si="100"/>
        <v>0</v>
      </c>
      <c r="H140" s="822">
        <f t="shared" si="100"/>
        <v>0</v>
      </c>
      <c r="I140" s="450">
        <f t="shared" si="75"/>
        <v>0</v>
      </c>
      <c r="J140" s="820">
        <f t="shared" ref="J140:M142" si="101">IFERROR($D140*J161/100, 0)</f>
        <v>0</v>
      </c>
      <c r="K140" s="821">
        <f t="shared" si="101"/>
        <v>0</v>
      </c>
      <c r="L140" s="822">
        <f t="shared" si="101"/>
        <v>0</v>
      </c>
      <c r="M140" s="823">
        <f t="shared" si="101"/>
        <v>0</v>
      </c>
      <c r="N140" s="450">
        <f t="shared" si="66"/>
        <v>0</v>
      </c>
      <c r="O140" s="823">
        <f t="shared" ref="O140:Q142" si="102">IFERROR($D140*O161/100, 0)</f>
        <v>0</v>
      </c>
      <c r="P140" s="822">
        <f t="shared" si="102"/>
        <v>0</v>
      </c>
      <c r="Q140" s="819">
        <f t="shared" si="102"/>
        <v>0</v>
      </c>
      <c r="R140" s="124" t="str">
        <f t="shared" si="94"/>
        <v xml:space="preserve">II.6.1. </v>
      </c>
      <c r="V140" s="123"/>
      <c r="W140" s="123"/>
      <c r="X140" s="123"/>
      <c r="Y140" s="123"/>
      <c r="Z140" s="123"/>
      <c r="AA140" s="123"/>
      <c r="AB140" s="123"/>
      <c r="AC140" s="123"/>
      <c r="AD140" s="123"/>
      <c r="AE140" s="123"/>
      <c r="AF140" s="123"/>
      <c r="AG140" s="123"/>
      <c r="AH140" s="123"/>
      <c r="AI140" s="123"/>
    </row>
    <row r="141" spans="1:35" x14ac:dyDescent="0.25">
      <c r="A141" s="629"/>
      <c r="B141" s="690" t="s">
        <v>503</v>
      </c>
      <c r="C141" s="699" t="s">
        <v>47</v>
      </c>
      <c r="D141" s="832">
        <v>4.0471899999999996</v>
      </c>
      <c r="E141" s="819">
        <f>SUM(F141:H141)</f>
        <v>1.2373991724604547</v>
      </c>
      <c r="F141" s="820">
        <f t="shared" si="100"/>
        <v>0.24563070319318939</v>
      </c>
      <c r="G141" s="821">
        <f t="shared" si="100"/>
        <v>0.14712277492115597</v>
      </c>
      <c r="H141" s="822">
        <f t="shared" si="100"/>
        <v>0.84464569434610925</v>
      </c>
      <c r="I141" s="450">
        <f t="shared" si="75"/>
        <v>2.3582280616993767</v>
      </c>
      <c r="J141" s="820">
        <f t="shared" si="101"/>
        <v>1.1583786061109913</v>
      </c>
      <c r="K141" s="821">
        <f t="shared" si="101"/>
        <v>0.90982142979546377</v>
      </c>
      <c r="L141" s="822">
        <f t="shared" si="101"/>
        <v>0.29002802579292131</v>
      </c>
      <c r="M141" s="823">
        <f t="shared" si="101"/>
        <v>1.4752042109204918E-2</v>
      </c>
      <c r="N141" s="450">
        <f t="shared" si="66"/>
        <v>0.20768022157558014</v>
      </c>
      <c r="O141" s="823">
        <f t="shared" si="102"/>
        <v>0.20768022157558014</v>
      </c>
      <c r="P141" s="822">
        <f t="shared" si="102"/>
        <v>0</v>
      </c>
      <c r="Q141" s="819">
        <f t="shared" si="102"/>
        <v>0.22913050215538389</v>
      </c>
      <c r="R141" s="124" t="str">
        <f t="shared" si="94"/>
        <v>II.6.2. Kompiuteriai, kompiuteriniai tinklai ir jų įranga</v>
      </c>
      <c r="V141" s="123"/>
      <c r="W141" s="123"/>
      <c r="X141" s="123"/>
      <c r="Y141" s="123"/>
      <c r="Z141" s="123"/>
      <c r="AA141" s="123"/>
      <c r="AB141" s="123"/>
      <c r="AC141" s="123"/>
      <c r="AD141" s="123"/>
      <c r="AE141" s="123"/>
      <c r="AF141" s="123"/>
      <c r="AG141" s="123"/>
      <c r="AH141" s="123"/>
      <c r="AI141" s="123"/>
    </row>
    <row r="142" spans="1:35" ht="15.75" thickBot="1" x14ac:dyDescent="0.3">
      <c r="A142" s="629"/>
      <c r="B142" s="743" t="s">
        <v>504</v>
      </c>
      <c r="C142" s="705" t="s">
        <v>1435</v>
      </c>
      <c r="D142" s="818">
        <v>0</v>
      </c>
      <c r="E142" s="819">
        <f>SUM(F142:H142)</f>
        <v>0</v>
      </c>
      <c r="F142" s="820">
        <f t="shared" si="100"/>
        <v>0</v>
      </c>
      <c r="G142" s="821">
        <f t="shared" si="100"/>
        <v>0</v>
      </c>
      <c r="H142" s="822">
        <f t="shared" si="100"/>
        <v>0</v>
      </c>
      <c r="I142" s="450">
        <f t="shared" si="75"/>
        <v>0</v>
      </c>
      <c r="J142" s="820">
        <f t="shared" si="101"/>
        <v>0</v>
      </c>
      <c r="K142" s="821">
        <f t="shared" si="101"/>
        <v>0</v>
      </c>
      <c r="L142" s="822">
        <f t="shared" si="101"/>
        <v>0</v>
      </c>
      <c r="M142" s="823">
        <f t="shared" si="101"/>
        <v>0</v>
      </c>
      <c r="N142" s="450">
        <f t="shared" si="66"/>
        <v>0</v>
      </c>
      <c r="O142" s="823">
        <f t="shared" si="102"/>
        <v>0</v>
      </c>
      <c r="P142" s="822">
        <f t="shared" si="102"/>
        <v>0</v>
      </c>
      <c r="Q142" s="819">
        <f t="shared" si="102"/>
        <v>0</v>
      </c>
      <c r="R142" s="124" t="str">
        <f t="shared" si="94"/>
        <v xml:space="preserve">II.6.3. </v>
      </c>
      <c r="V142" s="123"/>
      <c r="W142" s="123"/>
      <c r="X142" s="123"/>
      <c r="Y142" s="123"/>
      <c r="Z142" s="123"/>
      <c r="AA142" s="123"/>
      <c r="AB142" s="123"/>
      <c r="AC142" s="123"/>
      <c r="AD142" s="123"/>
      <c r="AE142" s="123"/>
      <c r="AF142" s="123"/>
      <c r="AG142" s="123"/>
      <c r="AH142" s="123"/>
      <c r="AI142" s="123"/>
    </row>
    <row r="143" spans="1:35" ht="64.5" thickBot="1" x14ac:dyDescent="0.3">
      <c r="A143" s="629"/>
      <c r="B143" s="750" t="s">
        <v>191</v>
      </c>
      <c r="C143" s="635" t="s">
        <v>672</v>
      </c>
      <c r="D143" s="635" t="s">
        <v>239</v>
      </c>
      <c r="E143" s="636" t="s">
        <v>240</v>
      </c>
      <c r="F143" s="637" t="s">
        <v>241</v>
      </c>
      <c r="G143" s="638" t="s">
        <v>242</v>
      </c>
      <c r="H143" s="639" t="s">
        <v>243</v>
      </c>
      <c r="I143" s="635" t="s">
        <v>244</v>
      </c>
      <c r="J143" s="637" t="s">
        <v>245</v>
      </c>
      <c r="K143" s="638" t="s">
        <v>246</v>
      </c>
      <c r="L143" s="639" t="s">
        <v>247</v>
      </c>
      <c r="M143" s="641" t="s">
        <v>248</v>
      </c>
      <c r="N143" s="642" t="s">
        <v>249</v>
      </c>
      <c r="O143" s="643" t="s">
        <v>591</v>
      </c>
      <c r="P143" s="639" t="s">
        <v>251</v>
      </c>
      <c r="Q143" s="644" t="s">
        <v>252</v>
      </c>
      <c r="V143" s="123"/>
      <c r="W143" s="123"/>
      <c r="X143" s="123"/>
      <c r="Y143" s="123"/>
      <c r="Z143" s="123"/>
      <c r="AA143" s="123"/>
      <c r="AB143" s="123"/>
      <c r="AC143" s="123"/>
      <c r="AD143" s="123"/>
      <c r="AE143" s="123"/>
      <c r="AF143" s="123"/>
      <c r="AG143" s="123"/>
      <c r="AH143" s="123"/>
      <c r="AI143" s="123"/>
    </row>
    <row r="144" spans="1:35" x14ac:dyDescent="0.25">
      <c r="A144" s="629"/>
      <c r="B144" s="435" t="s">
        <v>193</v>
      </c>
      <c r="C144" s="751" t="s">
        <v>673</v>
      </c>
      <c r="D144" s="833">
        <f t="shared" ref="D144:D164" si="103">O144+E144+I144+M144+P144+Q144</f>
        <v>100.00000000000001</v>
      </c>
      <c r="E144" s="834">
        <f t="shared" ref="E144:E164" si="104">SUM(F144:H144)</f>
        <v>30.574279252035478</v>
      </c>
      <c r="F144" s="835">
        <f>'4'!F$242</f>
        <v>6.0691665870193745</v>
      </c>
      <c r="G144" s="836">
        <f>'4'!G$242</f>
        <v>3.6351832980699195</v>
      </c>
      <c r="H144" s="837">
        <f>'4'!H$242</f>
        <v>20.869929366946185</v>
      </c>
      <c r="I144" s="838">
        <f t="shared" ref="I144:I164" si="105">SUM(J144:L144)</f>
        <v>58.268281491587416</v>
      </c>
      <c r="J144" s="835">
        <f>'4'!J$242</f>
        <v>28.62179947348633</v>
      </c>
      <c r="K144" s="836">
        <f>'4'!K$242</f>
        <v>22.480324121068293</v>
      </c>
      <c r="L144" s="837">
        <f>'4'!L$242</f>
        <v>7.1661578970327895</v>
      </c>
      <c r="M144" s="839">
        <f>'4'!M$242</f>
        <v>0.36450085390616499</v>
      </c>
      <c r="N144" s="840">
        <f t="shared" si="66"/>
        <v>5.1314670567870593</v>
      </c>
      <c r="O144" s="841">
        <f>'4'!O$242</f>
        <v>5.1314670567870593</v>
      </c>
      <c r="P144" s="837">
        <f>'4'!P$242</f>
        <v>0</v>
      </c>
      <c r="Q144" s="840">
        <f>'4'!Q$242</f>
        <v>5.6614713456838919</v>
      </c>
      <c r="V144" s="123"/>
      <c r="W144" s="123"/>
      <c r="X144" s="123"/>
      <c r="Y144" s="123"/>
      <c r="Z144" s="123"/>
      <c r="AA144" s="123"/>
      <c r="AB144" s="123"/>
      <c r="AC144" s="123"/>
      <c r="AD144" s="123"/>
      <c r="AE144" s="123"/>
      <c r="AF144" s="123"/>
      <c r="AG144" s="123"/>
      <c r="AH144" s="123"/>
      <c r="AI144" s="123"/>
    </row>
    <row r="145" spans="1:35" x14ac:dyDescent="0.25">
      <c r="A145" s="629"/>
      <c r="B145" s="762" t="s">
        <v>195</v>
      </c>
      <c r="C145" s="763" t="s">
        <v>674</v>
      </c>
      <c r="D145" s="440">
        <f t="shared" si="103"/>
        <v>100.00000000000001</v>
      </c>
      <c r="E145" s="775">
        <f t="shared" si="104"/>
        <v>30.574279252035478</v>
      </c>
      <c r="F145" s="842">
        <f>'4'!F$242</f>
        <v>6.0691665870193745</v>
      </c>
      <c r="G145" s="843">
        <f>'4'!G$242</f>
        <v>3.6351832980699195</v>
      </c>
      <c r="H145" s="844">
        <f>'4'!H$242</f>
        <v>20.869929366946185</v>
      </c>
      <c r="I145" s="779">
        <f t="shared" si="105"/>
        <v>58.268281491587416</v>
      </c>
      <c r="J145" s="842">
        <f>'4'!J$242</f>
        <v>28.62179947348633</v>
      </c>
      <c r="K145" s="843">
        <f>'4'!K$242</f>
        <v>22.480324121068293</v>
      </c>
      <c r="L145" s="844">
        <f>'4'!L$242</f>
        <v>7.1661578970327895</v>
      </c>
      <c r="M145" s="845">
        <f>'4'!M$242</f>
        <v>0.36450085390616499</v>
      </c>
      <c r="N145" s="840">
        <f t="shared" si="66"/>
        <v>5.1314670567870593</v>
      </c>
      <c r="O145" s="841">
        <f>'4'!O$242</f>
        <v>5.1314670567870593</v>
      </c>
      <c r="P145" s="844">
        <f>'4'!P$242</f>
        <v>0</v>
      </c>
      <c r="Q145" s="781">
        <f>'4'!Q$242</f>
        <v>5.6614713456838919</v>
      </c>
      <c r="V145" s="123"/>
      <c r="W145" s="123"/>
      <c r="X145" s="123"/>
      <c r="Y145" s="123"/>
      <c r="Z145" s="123"/>
      <c r="AA145" s="123"/>
      <c r="AB145" s="123"/>
      <c r="AC145" s="123"/>
      <c r="AD145" s="123"/>
      <c r="AE145" s="123"/>
      <c r="AF145" s="123"/>
      <c r="AG145" s="123"/>
      <c r="AH145" s="123"/>
      <c r="AI145" s="123"/>
    </row>
    <row r="146" spans="1:35" x14ac:dyDescent="0.25">
      <c r="A146" s="629"/>
      <c r="B146" s="762" t="s">
        <v>203</v>
      </c>
      <c r="C146" s="763" t="s">
        <v>675</v>
      </c>
      <c r="D146" s="440">
        <f t="shared" si="103"/>
        <v>100.00000000000001</v>
      </c>
      <c r="E146" s="775">
        <f t="shared" si="104"/>
        <v>30.574279252035478</v>
      </c>
      <c r="F146" s="842">
        <f>'4'!F$242</f>
        <v>6.0691665870193745</v>
      </c>
      <c r="G146" s="843">
        <f>'4'!G$242</f>
        <v>3.6351832980699195</v>
      </c>
      <c r="H146" s="844">
        <f>'4'!H$242</f>
        <v>20.869929366946185</v>
      </c>
      <c r="I146" s="779">
        <f t="shared" si="105"/>
        <v>58.268281491587416</v>
      </c>
      <c r="J146" s="842">
        <f>'4'!J$242</f>
        <v>28.62179947348633</v>
      </c>
      <c r="K146" s="843">
        <f>'4'!K$242</f>
        <v>22.480324121068293</v>
      </c>
      <c r="L146" s="844">
        <f>'4'!L$242</f>
        <v>7.1661578970327895</v>
      </c>
      <c r="M146" s="845">
        <f>'4'!M$242</f>
        <v>0.36450085390616499</v>
      </c>
      <c r="N146" s="840">
        <f t="shared" si="66"/>
        <v>5.1314670567870593</v>
      </c>
      <c r="O146" s="841">
        <f>'4'!O$242</f>
        <v>5.1314670567870593</v>
      </c>
      <c r="P146" s="844">
        <f>'4'!P$242</f>
        <v>0</v>
      </c>
      <c r="Q146" s="781">
        <f>'4'!Q$242</f>
        <v>5.6614713456838919</v>
      </c>
      <c r="V146" s="123"/>
      <c r="W146" s="123"/>
      <c r="X146" s="123"/>
      <c r="Y146" s="123"/>
      <c r="Z146" s="123"/>
      <c r="AA146" s="123"/>
      <c r="AB146" s="123"/>
      <c r="AC146" s="123"/>
      <c r="AD146" s="123"/>
      <c r="AE146" s="123"/>
      <c r="AF146" s="123"/>
      <c r="AG146" s="123"/>
      <c r="AH146" s="123"/>
      <c r="AI146" s="123"/>
    </row>
    <row r="147" spans="1:35" x14ac:dyDescent="0.25">
      <c r="A147" s="629"/>
      <c r="B147" s="774" t="s">
        <v>676</v>
      </c>
      <c r="C147" s="763" t="s">
        <v>677</v>
      </c>
      <c r="D147" s="440">
        <f t="shared" si="103"/>
        <v>100.00000000000001</v>
      </c>
      <c r="E147" s="775">
        <f t="shared" si="104"/>
        <v>30.574279252035478</v>
      </c>
      <c r="F147" s="842">
        <f>'4'!F$242</f>
        <v>6.0691665870193745</v>
      </c>
      <c r="G147" s="843">
        <f>'4'!G$242</f>
        <v>3.6351832980699195</v>
      </c>
      <c r="H147" s="844">
        <f>'4'!H$242</f>
        <v>20.869929366946185</v>
      </c>
      <c r="I147" s="779">
        <f t="shared" si="105"/>
        <v>58.268281491587416</v>
      </c>
      <c r="J147" s="842">
        <f>'4'!J$242</f>
        <v>28.62179947348633</v>
      </c>
      <c r="K147" s="843">
        <f>'4'!K$242</f>
        <v>22.480324121068293</v>
      </c>
      <c r="L147" s="844">
        <f>'4'!L$242</f>
        <v>7.1661578970327895</v>
      </c>
      <c r="M147" s="845">
        <f>'4'!M$242</f>
        <v>0.36450085390616499</v>
      </c>
      <c r="N147" s="840">
        <f t="shared" si="66"/>
        <v>5.1314670567870593</v>
      </c>
      <c r="O147" s="841">
        <f>'4'!O$242</f>
        <v>5.1314670567870593</v>
      </c>
      <c r="P147" s="844">
        <f>'4'!P$242</f>
        <v>0</v>
      </c>
      <c r="Q147" s="781">
        <f>'4'!Q$242</f>
        <v>5.6614713456838919</v>
      </c>
      <c r="V147" s="123"/>
      <c r="W147" s="123"/>
      <c r="X147" s="123"/>
      <c r="Y147" s="123"/>
      <c r="Z147" s="123"/>
      <c r="AA147" s="123"/>
      <c r="AB147" s="123"/>
      <c r="AC147" s="123"/>
      <c r="AD147" s="123"/>
      <c r="AE147" s="123"/>
      <c r="AF147" s="123"/>
      <c r="AG147" s="123"/>
      <c r="AH147" s="123"/>
      <c r="AI147" s="123"/>
    </row>
    <row r="148" spans="1:35" x14ac:dyDescent="0.25">
      <c r="A148" s="629"/>
      <c r="B148" s="762" t="s">
        <v>678</v>
      </c>
      <c r="C148" s="763" t="s">
        <v>679</v>
      </c>
      <c r="D148" s="440">
        <f t="shared" si="103"/>
        <v>100.00000000000001</v>
      </c>
      <c r="E148" s="775">
        <f t="shared" si="104"/>
        <v>30.574279252035478</v>
      </c>
      <c r="F148" s="842">
        <f>'4'!F$242</f>
        <v>6.0691665870193745</v>
      </c>
      <c r="G148" s="843">
        <f>'4'!G$242</f>
        <v>3.6351832980699195</v>
      </c>
      <c r="H148" s="844">
        <f>'4'!H$242</f>
        <v>20.869929366946185</v>
      </c>
      <c r="I148" s="779">
        <f t="shared" si="105"/>
        <v>58.268281491587416</v>
      </c>
      <c r="J148" s="842">
        <f>'4'!J$242</f>
        <v>28.62179947348633</v>
      </c>
      <c r="K148" s="843">
        <f>'4'!K$242</f>
        <v>22.480324121068293</v>
      </c>
      <c r="L148" s="844">
        <f>'4'!L$242</f>
        <v>7.1661578970327895</v>
      </c>
      <c r="M148" s="845">
        <f>'4'!M$242</f>
        <v>0.36450085390616499</v>
      </c>
      <c r="N148" s="840">
        <f t="shared" si="66"/>
        <v>5.1314670567870593</v>
      </c>
      <c r="O148" s="841">
        <f>'4'!O$242</f>
        <v>5.1314670567870593</v>
      </c>
      <c r="P148" s="844">
        <f>'4'!P$242</f>
        <v>0</v>
      </c>
      <c r="Q148" s="781">
        <f>'4'!Q$242</f>
        <v>5.6614713456838919</v>
      </c>
      <c r="V148" s="123"/>
      <c r="W148" s="123"/>
      <c r="X148" s="123"/>
      <c r="Y148" s="123"/>
      <c r="Z148" s="123"/>
      <c r="AA148" s="123"/>
      <c r="AB148" s="123"/>
      <c r="AC148" s="123"/>
      <c r="AD148" s="123"/>
      <c r="AE148" s="123"/>
      <c r="AF148" s="123"/>
      <c r="AG148" s="123"/>
      <c r="AH148" s="123"/>
      <c r="AI148" s="123"/>
    </row>
    <row r="149" spans="1:35" x14ac:dyDescent="0.25">
      <c r="A149" s="629"/>
      <c r="B149" s="762" t="s">
        <v>680</v>
      </c>
      <c r="C149" s="763" t="s">
        <v>681</v>
      </c>
      <c r="D149" s="440">
        <f t="shared" si="103"/>
        <v>100.00000000000001</v>
      </c>
      <c r="E149" s="775">
        <f t="shared" si="104"/>
        <v>30.574279252035478</v>
      </c>
      <c r="F149" s="842">
        <f>'4'!F$242</f>
        <v>6.0691665870193745</v>
      </c>
      <c r="G149" s="843">
        <f>'4'!G$242</f>
        <v>3.6351832980699195</v>
      </c>
      <c r="H149" s="844">
        <f>'4'!H$242</f>
        <v>20.869929366946185</v>
      </c>
      <c r="I149" s="779">
        <f t="shared" si="105"/>
        <v>58.268281491587416</v>
      </c>
      <c r="J149" s="842">
        <f>'4'!J$242</f>
        <v>28.62179947348633</v>
      </c>
      <c r="K149" s="843">
        <f>'4'!K$242</f>
        <v>22.480324121068293</v>
      </c>
      <c r="L149" s="844">
        <f>'4'!L$242</f>
        <v>7.1661578970327895</v>
      </c>
      <c r="M149" s="845">
        <f>'4'!M$242</f>
        <v>0.36450085390616499</v>
      </c>
      <c r="N149" s="840">
        <f t="shared" si="66"/>
        <v>5.1314670567870593</v>
      </c>
      <c r="O149" s="841">
        <f>'4'!O$242</f>
        <v>5.1314670567870593</v>
      </c>
      <c r="P149" s="844">
        <f>'4'!P$242</f>
        <v>0</v>
      </c>
      <c r="Q149" s="781">
        <f>'4'!Q$242</f>
        <v>5.6614713456838919</v>
      </c>
      <c r="V149" s="123"/>
      <c r="W149" s="123"/>
      <c r="X149" s="123"/>
      <c r="Y149" s="123"/>
      <c r="Z149" s="123"/>
      <c r="AA149" s="123"/>
      <c r="AB149" s="123"/>
      <c r="AC149" s="123"/>
      <c r="AD149" s="123"/>
      <c r="AE149" s="123"/>
      <c r="AF149" s="123"/>
      <c r="AG149" s="123"/>
      <c r="AH149" s="123"/>
      <c r="AI149" s="123"/>
    </row>
    <row r="150" spans="1:35" x14ac:dyDescent="0.25">
      <c r="A150" s="629"/>
      <c r="B150" s="762" t="s">
        <v>682</v>
      </c>
      <c r="C150" s="763" t="s">
        <v>683</v>
      </c>
      <c r="D150" s="440">
        <f t="shared" si="103"/>
        <v>100.00000000000001</v>
      </c>
      <c r="E150" s="775">
        <f t="shared" si="104"/>
        <v>30.574279252035478</v>
      </c>
      <c r="F150" s="842">
        <f>'4'!F$242</f>
        <v>6.0691665870193745</v>
      </c>
      <c r="G150" s="843">
        <f>'4'!G$242</f>
        <v>3.6351832980699195</v>
      </c>
      <c r="H150" s="844">
        <f>'4'!H$242</f>
        <v>20.869929366946185</v>
      </c>
      <c r="I150" s="779">
        <f t="shared" si="105"/>
        <v>58.268281491587416</v>
      </c>
      <c r="J150" s="842">
        <f>'4'!J$242</f>
        <v>28.62179947348633</v>
      </c>
      <c r="K150" s="843">
        <f>'4'!K$242</f>
        <v>22.480324121068293</v>
      </c>
      <c r="L150" s="844">
        <f>'4'!L$242</f>
        <v>7.1661578970327895</v>
      </c>
      <c r="M150" s="845">
        <f>'4'!M$242</f>
        <v>0.36450085390616499</v>
      </c>
      <c r="N150" s="840">
        <f t="shared" si="66"/>
        <v>5.1314670567870593</v>
      </c>
      <c r="O150" s="841">
        <f>'4'!O$242</f>
        <v>5.1314670567870593</v>
      </c>
      <c r="P150" s="844">
        <f>'4'!P$242</f>
        <v>0</v>
      </c>
      <c r="Q150" s="781">
        <f>'4'!Q$242</f>
        <v>5.6614713456838919</v>
      </c>
      <c r="V150" s="123"/>
      <c r="W150" s="123"/>
      <c r="X150" s="123"/>
      <c r="Y150" s="123"/>
      <c r="Z150" s="123"/>
      <c r="AA150" s="123"/>
      <c r="AB150" s="123"/>
      <c r="AC150" s="123"/>
      <c r="AD150" s="123"/>
      <c r="AE150" s="123"/>
      <c r="AF150" s="123"/>
      <c r="AG150" s="123"/>
      <c r="AH150" s="123"/>
      <c r="AI150" s="123"/>
    </row>
    <row r="151" spans="1:35" x14ac:dyDescent="0.25">
      <c r="A151" s="629"/>
      <c r="B151" s="762" t="s">
        <v>684</v>
      </c>
      <c r="C151" s="763" t="s">
        <v>685</v>
      </c>
      <c r="D151" s="440">
        <f t="shared" si="103"/>
        <v>100.00000000000001</v>
      </c>
      <c r="E151" s="775">
        <f t="shared" si="104"/>
        <v>30.574279252035478</v>
      </c>
      <c r="F151" s="842">
        <f>'4'!F$242</f>
        <v>6.0691665870193745</v>
      </c>
      <c r="G151" s="843">
        <f>'4'!G$242</f>
        <v>3.6351832980699195</v>
      </c>
      <c r="H151" s="844">
        <f>'4'!H$242</f>
        <v>20.869929366946185</v>
      </c>
      <c r="I151" s="779">
        <f t="shared" si="105"/>
        <v>58.268281491587416</v>
      </c>
      <c r="J151" s="842">
        <f>'4'!J$242</f>
        <v>28.62179947348633</v>
      </c>
      <c r="K151" s="843">
        <f>'4'!K$242</f>
        <v>22.480324121068293</v>
      </c>
      <c r="L151" s="844">
        <f>'4'!L$242</f>
        <v>7.1661578970327895</v>
      </c>
      <c r="M151" s="845">
        <f>'4'!M$242</f>
        <v>0.36450085390616499</v>
      </c>
      <c r="N151" s="840">
        <f t="shared" si="66"/>
        <v>5.1314670567870593</v>
      </c>
      <c r="O151" s="841">
        <f>'4'!O$242</f>
        <v>5.1314670567870593</v>
      </c>
      <c r="P151" s="844">
        <f>'4'!P$242</f>
        <v>0</v>
      </c>
      <c r="Q151" s="781">
        <f>'4'!Q$242</f>
        <v>5.6614713456838919</v>
      </c>
      <c r="V151" s="123"/>
      <c r="W151" s="123"/>
      <c r="X151" s="123"/>
      <c r="Y151" s="123"/>
      <c r="Z151" s="123"/>
      <c r="AA151" s="123"/>
      <c r="AB151" s="123"/>
      <c r="AC151" s="123"/>
      <c r="AD151" s="123"/>
      <c r="AE151" s="123"/>
      <c r="AF151" s="123"/>
      <c r="AG151" s="123"/>
      <c r="AH151" s="123"/>
      <c r="AI151" s="123"/>
    </row>
    <row r="152" spans="1:35" x14ac:dyDescent="0.25">
      <c r="A152" s="629"/>
      <c r="B152" s="762" t="s">
        <v>686</v>
      </c>
      <c r="C152" s="763" t="s">
        <v>687</v>
      </c>
      <c r="D152" s="440">
        <f t="shared" si="103"/>
        <v>100.00000000000001</v>
      </c>
      <c r="E152" s="775">
        <f t="shared" si="104"/>
        <v>30.574279252035478</v>
      </c>
      <c r="F152" s="842">
        <f>'4'!F$242</f>
        <v>6.0691665870193745</v>
      </c>
      <c r="G152" s="843">
        <f>'4'!G$242</f>
        <v>3.6351832980699195</v>
      </c>
      <c r="H152" s="844">
        <f>'4'!H$242</f>
        <v>20.869929366946185</v>
      </c>
      <c r="I152" s="779">
        <f t="shared" si="105"/>
        <v>58.268281491587416</v>
      </c>
      <c r="J152" s="842">
        <f>'4'!J$242</f>
        <v>28.62179947348633</v>
      </c>
      <c r="K152" s="843">
        <f>'4'!K$242</f>
        <v>22.480324121068293</v>
      </c>
      <c r="L152" s="844">
        <f>'4'!L$242</f>
        <v>7.1661578970327895</v>
      </c>
      <c r="M152" s="845">
        <f>'4'!M$242</f>
        <v>0.36450085390616499</v>
      </c>
      <c r="N152" s="840">
        <f t="shared" si="66"/>
        <v>5.1314670567870593</v>
      </c>
      <c r="O152" s="841">
        <f>'4'!O$242</f>
        <v>5.1314670567870593</v>
      </c>
      <c r="P152" s="844">
        <f>'4'!P$242</f>
        <v>0</v>
      </c>
      <c r="Q152" s="781">
        <f>'4'!Q$242</f>
        <v>5.6614713456838919</v>
      </c>
      <c r="V152" s="123"/>
      <c r="W152" s="123"/>
      <c r="X152" s="123"/>
      <c r="Y152" s="123"/>
      <c r="Z152" s="123"/>
      <c r="AA152" s="123"/>
      <c r="AB152" s="123"/>
      <c r="AC152" s="123"/>
      <c r="AD152" s="123"/>
      <c r="AE152" s="123"/>
      <c r="AF152" s="123"/>
      <c r="AG152" s="123"/>
      <c r="AH152" s="123"/>
      <c r="AI152" s="123"/>
    </row>
    <row r="153" spans="1:35" x14ac:dyDescent="0.25">
      <c r="A153" s="629"/>
      <c r="B153" s="774" t="s">
        <v>688</v>
      </c>
      <c r="C153" s="763" t="s">
        <v>689</v>
      </c>
      <c r="D153" s="440">
        <f t="shared" si="103"/>
        <v>100.00000000000001</v>
      </c>
      <c r="E153" s="775">
        <f t="shared" si="104"/>
        <v>30.574279252035478</v>
      </c>
      <c r="F153" s="842">
        <f>'4'!F$242</f>
        <v>6.0691665870193745</v>
      </c>
      <c r="G153" s="843">
        <f>'4'!G$242</f>
        <v>3.6351832980699195</v>
      </c>
      <c r="H153" s="844">
        <f>'4'!H$242</f>
        <v>20.869929366946185</v>
      </c>
      <c r="I153" s="779">
        <f t="shared" si="105"/>
        <v>58.268281491587416</v>
      </c>
      <c r="J153" s="842">
        <f>'4'!J$242</f>
        <v>28.62179947348633</v>
      </c>
      <c r="K153" s="843">
        <f>'4'!K$242</f>
        <v>22.480324121068293</v>
      </c>
      <c r="L153" s="844">
        <f>'4'!L$242</f>
        <v>7.1661578970327895</v>
      </c>
      <c r="M153" s="845">
        <f>'4'!M$242</f>
        <v>0.36450085390616499</v>
      </c>
      <c r="N153" s="840">
        <f t="shared" si="66"/>
        <v>5.1314670567870593</v>
      </c>
      <c r="O153" s="841">
        <f>'4'!O$242</f>
        <v>5.1314670567870593</v>
      </c>
      <c r="P153" s="844">
        <f>'4'!P$242</f>
        <v>0</v>
      </c>
      <c r="Q153" s="781">
        <f>'4'!Q$242</f>
        <v>5.6614713456838919</v>
      </c>
      <c r="V153" s="123"/>
      <c r="W153" s="123"/>
      <c r="X153" s="123"/>
      <c r="Y153" s="123"/>
      <c r="Z153" s="123"/>
      <c r="AA153" s="123"/>
      <c r="AB153" s="123"/>
      <c r="AC153" s="123"/>
      <c r="AD153" s="123"/>
      <c r="AE153" s="123"/>
      <c r="AF153" s="123"/>
      <c r="AG153" s="123"/>
      <c r="AH153" s="123"/>
      <c r="AI153" s="123"/>
    </row>
    <row r="154" spans="1:35" x14ac:dyDescent="0.25">
      <c r="A154" s="629"/>
      <c r="B154" s="774" t="s">
        <v>690</v>
      </c>
      <c r="C154" s="763" t="s">
        <v>691</v>
      </c>
      <c r="D154" s="440">
        <f t="shared" si="103"/>
        <v>100.00000000000001</v>
      </c>
      <c r="E154" s="775">
        <f t="shared" si="104"/>
        <v>30.574279252035478</v>
      </c>
      <c r="F154" s="842">
        <f>'4'!F$242</f>
        <v>6.0691665870193745</v>
      </c>
      <c r="G154" s="843">
        <f>'4'!G$242</f>
        <v>3.6351832980699195</v>
      </c>
      <c r="H154" s="844">
        <f>'4'!H$242</f>
        <v>20.869929366946185</v>
      </c>
      <c r="I154" s="779">
        <f t="shared" si="105"/>
        <v>58.268281491587416</v>
      </c>
      <c r="J154" s="842">
        <f>'4'!J$242</f>
        <v>28.62179947348633</v>
      </c>
      <c r="K154" s="843">
        <f>'4'!K$242</f>
        <v>22.480324121068293</v>
      </c>
      <c r="L154" s="844">
        <f>'4'!L$242</f>
        <v>7.1661578970327895</v>
      </c>
      <c r="M154" s="845">
        <f>'4'!M$242</f>
        <v>0.36450085390616499</v>
      </c>
      <c r="N154" s="840">
        <f t="shared" si="66"/>
        <v>5.1314670567870593</v>
      </c>
      <c r="O154" s="841">
        <f>'4'!O$242</f>
        <v>5.1314670567870593</v>
      </c>
      <c r="P154" s="844">
        <f>'4'!P$242</f>
        <v>0</v>
      </c>
      <c r="Q154" s="781">
        <f>'4'!Q$242</f>
        <v>5.6614713456838919</v>
      </c>
      <c r="V154" s="123"/>
      <c r="W154" s="123"/>
      <c r="X154" s="123"/>
      <c r="Y154" s="123"/>
      <c r="Z154" s="123"/>
      <c r="AA154" s="123"/>
      <c r="AB154" s="123"/>
      <c r="AC154" s="123"/>
      <c r="AD154" s="123"/>
      <c r="AE154" s="123"/>
      <c r="AF154" s="123"/>
      <c r="AG154" s="123"/>
      <c r="AH154" s="123"/>
      <c r="AI154" s="123"/>
    </row>
    <row r="155" spans="1:35" x14ac:dyDescent="0.25">
      <c r="A155" s="629"/>
      <c r="B155" s="774" t="s">
        <v>692</v>
      </c>
      <c r="C155" s="763" t="s">
        <v>693</v>
      </c>
      <c r="D155" s="440">
        <f t="shared" si="103"/>
        <v>100.00000000000001</v>
      </c>
      <c r="E155" s="775">
        <f t="shared" si="104"/>
        <v>30.574279252035478</v>
      </c>
      <c r="F155" s="842">
        <f>'4'!F$242</f>
        <v>6.0691665870193745</v>
      </c>
      <c r="G155" s="843">
        <f>'4'!G$242</f>
        <v>3.6351832980699195</v>
      </c>
      <c r="H155" s="844">
        <f>'4'!H$242</f>
        <v>20.869929366946185</v>
      </c>
      <c r="I155" s="779">
        <f t="shared" si="105"/>
        <v>58.268281491587416</v>
      </c>
      <c r="J155" s="842">
        <f>'4'!J$242</f>
        <v>28.62179947348633</v>
      </c>
      <c r="K155" s="843">
        <f>'4'!K$242</f>
        <v>22.480324121068293</v>
      </c>
      <c r="L155" s="844">
        <f>'4'!L$242</f>
        <v>7.1661578970327895</v>
      </c>
      <c r="M155" s="845">
        <f>'4'!M$242</f>
        <v>0.36450085390616499</v>
      </c>
      <c r="N155" s="840">
        <f t="shared" si="66"/>
        <v>5.1314670567870593</v>
      </c>
      <c r="O155" s="841">
        <f>'4'!O$242</f>
        <v>5.1314670567870593</v>
      </c>
      <c r="P155" s="844">
        <f>'4'!P$242</f>
        <v>0</v>
      </c>
      <c r="Q155" s="781">
        <f>'4'!Q$242</f>
        <v>5.6614713456838919</v>
      </c>
      <c r="V155" s="123"/>
      <c r="W155" s="123"/>
      <c r="X155" s="123"/>
      <c r="Y155" s="123"/>
      <c r="Z155" s="123"/>
      <c r="AA155" s="123"/>
      <c r="AB155" s="123"/>
      <c r="AC155" s="123"/>
      <c r="AD155" s="123"/>
      <c r="AE155" s="123"/>
      <c r="AF155" s="123"/>
      <c r="AG155" s="123"/>
      <c r="AH155" s="123"/>
      <c r="AI155" s="123"/>
    </row>
    <row r="156" spans="1:35" x14ac:dyDescent="0.25">
      <c r="A156" s="629"/>
      <c r="B156" s="774" t="s">
        <v>694</v>
      </c>
      <c r="C156" s="763" t="s">
        <v>695</v>
      </c>
      <c r="D156" s="440">
        <f t="shared" si="103"/>
        <v>100.00000000000001</v>
      </c>
      <c r="E156" s="775">
        <f t="shared" si="104"/>
        <v>30.574279252035478</v>
      </c>
      <c r="F156" s="842">
        <f>'4'!F$242</f>
        <v>6.0691665870193745</v>
      </c>
      <c r="G156" s="843">
        <f>'4'!G$242</f>
        <v>3.6351832980699195</v>
      </c>
      <c r="H156" s="844">
        <f>'4'!H$242</f>
        <v>20.869929366946185</v>
      </c>
      <c r="I156" s="779">
        <f t="shared" si="105"/>
        <v>58.268281491587416</v>
      </c>
      <c r="J156" s="842">
        <f>'4'!J$242</f>
        <v>28.62179947348633</v>
      </c>
      <c r="K156" s="843">
        <f>'4'!K$242</f>
        <v>22.480324121068293</v>
      </c>
      <c r="L156" s="844">
        <f>'4'!L$242</f>
        <v>7.1661578970327895</v>
      </c>
      <c r="M156" s="845">
        <f>'4'!M$242</f>
        <v>0.36450085390616499</v>
      </c>
      <c r="N156" s="840">
        <f t="shared" si="66"/>
        <v>5.1314670567870593</v>
      </c>
      <c r="O156" s="841">
        <f>'4'!O$242</f>
        <v>5.1314670567870593</v>
      </c>
      <c r="P156" s="844">
        <f>'4'!P$242</f>
        <v>0</v>
      </c>
      <c r="Q156" s="781">
        <f>'4'!Q$242</f>
        <v>5.6614713456838919</v>
      </c>
      <c r="V156" s="123"/>
      <c r="W156" s="123"/>
      <c r="X156" s="123"/>
      <c r="Y156" s="123"/>
      <c r="Z156" s="123"/>
      <c r="AA156" s="123"/>
      <c r="AB156" s="123"/>
      <c r="AC156" s="123"/>
      <c r="AD156" s="123"/>
      <c r="AE156" s="123"/>
      <c r="AF156" s="123"/>
      <c r="AG156" s="123"/>
      <c r="AH156" s="123"/>
      <c r="AI156" s="123"/>
    </row>
    <row r="157" spans="1:35" x14ac:dyDescent="0.25">
      <c r="A157" s="629"/>
      <c r="B157" s="774" t="s">
        <v>696</v>
      </c>
      <c r="C157" s="763" t="s">
        <v>697</v>
      </c>
      <c r="D157" s="440">
        <f t="shared" si="103"/>
        <v>100.00000000000001</v>
      </c>
      <c r="E157" s="775">
        <f t="shared" si="104"/>
        <v>30.574279252035478</v>
      </c>
      <c r="F157" s="842">
        <f>'4'!F$242</f>
        <v>6.0691665870193745</v>
      </c>
      <c r="G157" s="843">
        <f>'4'!G$242</f>
        <v>3.6351832980699195</v>
      </c>
      <c r="H157" s="844">
        <f>'4'!H$242</f>
        <v>20.869929366946185</v>
      </c>
      <c r="I157" s="779">
        <f t="shared" si="105"/>
        <v>58.268281491587416</v>
      </c>
      <c r="J157" s="842">
        <f>'4'!J$242</f>
        <v>28.62179947348633</v>
      </c>
      <c r="K157" s="843">
        <f>'4'!K$242</f>
        <v>22.480324121068293</v>
      </c>
      <c r="L157" s="844">
        <f>'4'!L$242</f>
        <v>7.1661578970327895</v>
      </c>
      <c r="M157" s="845">
        <f>'4'!M$242</f>
        <v>0.36450085390616499</v>
      </c>
      <c r="N157" s="840">
        <f t="shared" si="66"/>
        <v>5.1314670567870593</v>
      </c>
      <c r="O157" s="841">
        <f>'4'!O$242</f>
        <v>5.1314670567870593</v>
      </c>
      <c r="P157" s="844">
        <f>'4'!P$242</f>
        <v>0</v>
      </c>
      <c r="Q157" s="781">
        <f>'4'!Q$242</f>
        <v>5.6614713456838919</v>
      </c>
      <c r="V157" s="123"/>
      <c r="W157" s="123"/>
      <c r="X157" s="123"/>
      <c r="Y157" s="123"/>
      <c r="Z157" s="123"/>
      <c r="AA157" s="123"/>
      <c r="AB157" s="123"/>
      <c r="AC157" s="123"/>
      <c r="AD157" s="123"/>
      <c r="AE157" s="123"/>
      <c r="AF157" s="123"/>
      <c r="AG157" s="123"/>
      <c r="AH157" s="123"/>
      <c r="AI157" s="123"/>
    </row>
    <row r="158" spans="1:35" x14ac:dyDescent="0.25">
      <c r="A158" s="629"/>
      <c r="B158" s="774" t="s">
        <v>698</v>
      </c>
      <c r="C158" s="763" t="s">
        <v>699</v>
      </c>
      <c r="D158" s="440">
        <f t="shared" si="103"/>
        <v>100.00000000000001</v>
      </c>
      <c r="E158" s="775">
        <f t="shared" si="104"/>
        <v>30.574279252035478</v>
      </c>
      <c r="F158" s="842">
        <f>'4'!F$242</f>
        <v>6.0691665870193745</v>
      </c>
      <c r="G158" s="843">
        <f>'4'!G$242</f>
        <v>3.6351832980699195</v>
      </c>
      <c r="H158" s="844">
        <f>'4'!H$242</f>
        <v>20.869929366946185</v>
      </c>
      <c r="I158" s="779">
        <f t="shared" si="105"/>
        <v>58.268281491587416</v>
      </c>
      <c r="J158" s="842">
        <f>'4'!J$242</f>
        <v>28.62179947348633</v>
      </c>
      <c r="K158" s="843">
        <f>'4'!K$242</f>
        <v>22.480324121068293</v>
      </c>
      <c r="L158" s="844">
        <f>'4'!L$242</f>
        <v>7.1661578970327895</v>
      </c>
      <c r="M158" s="845">
        <f>'4'!M$242</f>
        <v>0.36450085390616499</v>
      </c>
      <c r="N158" s="840">
        <f t="shared" si="66"/>
        <v>5.1314670567870593</v>
      </c>
      <c r="O158" s="841">
        <f>'4'!O$242</f>
        <v>5.1314670567870593</v>
      </c>
      <c r="P158" s="844">
        <f>'4'!P$242</f>
        <v>0</v>
      </c>
      <c r="Q158" s="781">
        <f>'4'!Q$242</f>
        <v>5.6614713456838919</v>
      </c>
      <c r="V158" s="123"/>
      <c r="W158" s="123"/>
      <c r="X158" s="123"/>
      <c r="Y158" s="123"/>
      <c r="Z158" s="123"/>
      <c r="AA158" s="123"/>
      <c r="AB158" s="123"/>
      <c r="AC158" s="123"/>
      <c r="AD158" s="123"/>
      <c r="AE158" s="123"/>
      <c r="AF158" s="123"/>
      <c r="AG158" s="123"/>
      <c r="AH158" s="123"/>
      <c r="AI158" s="123"/>
    </row>
    <row r="159" spans="1:35" x14ac:dyDescent="0.25">
      <c r="A159" s="629"/>
      <c r="B159" s="774" t="s">
        <v>700</v>
      </c>
      <c r="C159" s="763" t="s">
        <v>701</v>
      </c>
      <c r="D159" s="440">
        <f t="shared" si="103"/>
        <v>100.00000000000001</v>
      </c>
      <c r="E159" s="775">
        <f t="shared" si="104"/>
        <v>30.574279252035478</v>
      </c>
      <c r="F159" s="842">
        <f>'4'!F$242</f>
        <v>6.0691665870193745</v>
      </c>
      <c r="G159" s="843">
        <f>'4'!G$242</f>
        <v>3.6351832980699195</v>
      </c>
      <c r="H159" s="844">
        <f>'4'!H$242</f>
        <v>20.869929366946185</v>
      </c>
      <c r="I159" s="779">
        <f t="shared" si="105"/>
        <v>58.268281491587416</v>
      </c>
      <c r="J159" s="842">
        <f>'4'!J$242</f>
        <v>28.62179947348633</v>
      </c>
      <c r="K159" s="843">
        <f>'4'!K$242</f>
        <v>22.480324121068293</v>
      </c>
      <c r="L159" s="844">
        <f>'4'!L$242</f>
        <v>7.1661578970327895</v>
      </c>
      <c r="M159" s="845">
        <f>'4'!M$242</f>
        <v>0.36450085390616499</v>
      </c>
      <c r="N159" s="840">
        <f t="shared" si="66"/>
        <v>5.1314670567870593</v>
      </c>
      <c r="O159" s="841">
        <f>'4'!O$242</f>
        <v>5.1314670567870593</v>
      </c>
      <c r="P159" s="844">
        <f>'4'!P$242</f>
        <v>0</v>
      </c>
      <c r="Q159" s="781">
        <f>'4'!Q$242</f>
        <v>5.6614713456838919</v>
      </c>
      <c r="V159" s="123"/>
      <c r="W159" s="123"/>
      <c r="X159" s="123"/>
      <c r="Y159" s="123"/>
      <c r="Z159" s="123"/>
      <c r="AA159" s="123"/>
      <c r="AB159" s="123"/>
      <c r="AC159" s="123"/>
      <c r="AD159" s="123"/>
      <c r="AE159" s="123"/>
      <c r="AF159" s="123"/>
      <c r="AG159" s="123"/>
      <c r="AH159" s="123"/>
      <c r="AI159" s="123"/>
    </row>
    <row r="160" spans="1:35" x14ac:dyDescent="0.25">
      <c r="A160" s="629"/>
      <c r="B160" s="762" t="s">
        <v>702</v>
      </c>
      <c r="C160" s="763" t="s">
        <v>703</v>
      </c>
      <c r="D160" s="440">
        <f t="shared" si="103"/>
        <v>100.00000000000001</v>
      </c>
      <c r="E160" s="775">
        <f t="shared" si="104"/>
        <v>30.574279252035478</v>
      </c>
      <c r="F160" s="842">
        <f>'4'!F$242</f>
        <v>6.0691665870193745</v>
      </c>
      <c r="G160" s="843">
        <f>'4'!G$242</f>
        <v>3.6351832980699195</v>
      </c>
      <c r="H160" s="844">
        <f>'4'!H$242</f>
        <v>20.869929366946185</v>
      </c>
      <c r="I160" s="779">
        <f t="shared" si="105"/>
        <v>58.268281491587416</v>
      </c>
      <c r="J160" s="842">
        <f>'4'!J$242</f>
        <v>28.62179947348633</v>
      </c>
      <c r="K160" s="843">
        <f>'4'!K$242</f>
        <v>22.480324121068293</v>
      </c>
      <c r="L160" s="844">
        <f>'4'!L$242</f>
        <v>7.1661578970327895</v>
      </c>
      <c r="M160" s="845">
        <f>'4'!M$242</f>
        <v>0.36450085390616499</v>
      </c>
      <c r="N160" s="840">
        <f t="shared" si="66"/>
        <v>5.1314670567870593</v>
      </c>
      <c r="O160" s="841">
        <f>'4'!O$242</f>
        <v>5.1314670567870593</v>
      </c>
      <c r="P160" s="844">
        <f>'4'!P$242</f>
        <v>0</v>
      </c>
      <c r="Q160" s="781">
        <f>'4'!Q$242</f>
        <v>5.6614713456838919</v>
      </c>
      <c r="V160" s="123"/>
      <c r="W160" s="123"/>
      <c r="X160" s="123"/>
      <c r="Y160" s="123"/>
      <c r="Z160" s="123"/>
      <c r="AA160" s="123"/>
      <c r="AB160" s="123"/>
      <c r="AC160" s="123"/>
      <c r="AD160" s="123"/>
      <c r="AE160" s="123"/>
      <c r="AF160" s="123"/>
      <c r="AG160" s="123"/>
      <c r="AH160" s="123"/>
      <c r="AI160" s="123"/>
    </row>
    <row r="161" spans="1:35" x14ac:dyDescent="0.25">
      <c r="A161" s="629"/>
      <c r="B161" s="774" t="s">
        <v>704</v>
      </c>
      <c r="C161" s="763" t="s">
        <v>705</v>
      </c>
      <c r="D161" s="440">
        <f t="shared" si="103"/>
        <v>100.00000000000001</v>
      </c>
      <c r="E161" s="775">
        <f t="shared" si="104"/>
        <v>30.574279252035478</v>
      </c>
      <c r="F161" s="842">
        <f>'4'!F$242</f>
        <v>6.0691665870193745</v>
      </c>
      <c r="G161" s="843">
        <f>'4'!G$242</f>
        <v>3.6351832980699195</v>
      </c>
      <c r="H161" s="844">
        <f>'4'!H$242</f>
        <v>20.869929366946185</v>
      </c>
      <c r="I161" s="779">
        <f t="shared" si="105"/>
        <v>58.268281491587416</v>
      </c>
      <c r="J161" s="842">
        <f>'4'!J$242</f>
        <v>28.62179947348633</v>
      </c>
      <c r="K161" s="843">
        <f>'4'!K$242</f>
        <v>22.480324121068293</v>
      </c>
      <c r="L161" s="844">
        <f>'4'!L$242</f>
        <v>7.1661578970327895</v>
      </c>
      <c r="M161" s="845">
        <f>'4'!M$242</f>
        <v>0.36450085390616499</v>
      </c>
      <c r="N161" s="840">
        <f t="shared" si="66"/>
        <v>5.1314670567870593</v>
      </c>
      <c r="O161" s="841">
        <f>'4'!O$242</f>
        <v>5.1314670567870593</v>
      </c>
      <c r="P161" s="844">
        <f>'4'!P$242</f>
        <v>0</v>
      </c>
      <c r="Q161" s="781">
        <f>'4'!Q$242</f>
        <v>5.6614713456838919</v>
      </c>
      <c r="V161" s="123"/>
      <c r="W161" s="123"/>
      <c r="X161" s="123"/>
      <c r="Y161" s="123"/>
      <c r="Z161" s="123"/>
      <c r="AA161" s="123"/>
      <c r="AB161" s="123"/>
      <c r="AC161" s="123"/>
      <c r="AD161" s="123"/>
      <c r="AE161" s="123"/>
      <c r="AF161" s="123"/>
      <c r="AG161" s="123"/>
      <c r="AH161" s="123"/>
      <c r="AI161" s="123"/>
    </row>
    <row r="162" spans="1:35" x14ac:dyDescent="0.25">
      <c r="A162" s="629"/>
      <c r="B162" s="774" t="s">
        <v>706</v>
      </c>
      <c r="C162" s="784" t="s">
        <v>707</v>
      </c>
      <c r="D162" s="785">
        <f t="shared" si="103"/>
        <v>100.00000000000001</v>
      </c>
      <c r="E162" s="786">
        <f t="shared" si="104"/>
        <v>30.574279252035478</v>
      </c>
      <c r="F162" s="846">
        <f>'4'!F$242</f>
        <v>6.0691665870193745</v>
      </c>
      <c r="G162" s="847">
        <f>'4'!G$242</f>
        <v>3.6351832980699195</v>
      </c>
      <c r="H162" s="848">
        <f>'4'!H$242</f>
        <v>20.869929366946185</v>
      </c>
      <c r="I162" s="790">
        <f t="shared" si="105"/>
        <v>58.268281491587416</v>
      </c>
      <c r="J162" s="846">
        <f>'4'!J$242</f>
        <v>28.62179947348633</v>
      </c>
      <c r="K162" s="847">
        <f>'4'!K$242</f>
        <v>22.480324121068293</v>
      </c>
      <c r="L162" s="848">
        <f>'4'!L$242</f>
        <v>7.1661578970327895</v>
      </c>
      <c r="M162" s="849">
        <f>'4'!M$242</f>
        <v>0.36450085390616499</v>
      </c>
      <c r="N162" s="792">
        <f t="shared" si="66"/>
        <v>5.1314670567870593</v>
      </c>
      <c r="O162" s="850">
        <f>'4'!O$242</f>
        <v>5.1314670567870593</v>
      </c>
      <c r="P162" s="848">
        <f>'4'!P$242</f>
        <v>0</v>
      </c>
      <c r="Q162" s="792">
        <f>'4'!Q$242</f>
        <v>5.6614713456838919</v>
      </c>
      <c r="V162" s="123"/>
      <c r="W162" s="123"/>
      <c r="X162" s="123"/>
      <c r="Y162" s="123"/>
      <c r="Z162" s="123"/>
      <c r="AA162" s="123"/>
      <c r="AB162" s="123"/>
      <c r="AC162" s="123"/>
      <c r="AD162" s="123"/>
      <c r="AE162" s="123"/>
      <c r="AF162" s="123"/>
      <c r="AG162" s="123"/>
      <c r="AH162" s="123"/>
      <c r="AI162" s="123"/>
    </row>
    <row r="163" spans="1:35" ht="15.75" thickBot="1" x14ac:dyDescent="0.3">
      <c r="A163" s="629"/>
      <c r="B163" s="851" t="s">
        <v>708</v>
      </c>
      <c r="C163" s="852" t="s">
        <v>709</v>
      </c>
      <c r="D163" s="853">
        <f t="shared" si="103"/>
        <v>100.00000000000001</v>
      </c>
      <c r="E163" s="854">
        <f t="shared" si="104"/>
        <v>30.574279252035478</v>
      </c>
      <c r="F163" s="855">
        <f>'4'!F$242</f>
        <v>6.0691665870193745</v>
      </c>
      <c r="G163" s="856">
        <f>'4'!G$242</f>
        <v>3.6351832980699195</v>
      </c>
      <c r="H163" s="857">
        <f>'4'!H$242</f>
        <v>20.869929366946185</v>
      </c>
      <c r="I163" s="858">
        <f t="shared" si="105"/>
        <v>58.268281491587416</v>
      </c>
      <c r="J163" s="855">
        <f>'4'!J$242</f>
        <v>28.62179947348633</v>
      </c>
      <c r="K163" s="856">
        <f>'4'!K$242</f>
        <v>22.480324121068293</v>
      </c>
      <c r="L163" s="857">
        <f>'4'!L$242</f>
        <v>7.1661578970327895</v>
      </c>
      <c r="M163" s="859">
        <f>'4'!M$242</f>
        <v>0.36450085390616499</v>
      </c>
      <c r="N163" s="860">
        <f t="shared" si="66"/>
        <v>5.1314670567870593</v>
      </c>
      <c r="O163" s="861">
        <f>'4'!O$242</f>
        <v>5.1314670567870593</v>
      </c>
      <c r="P163" s="857">
        <f>'4'!P$242</f>
        <v>0</v>
      </c>
      <c r="Q163" s="860">
        <f>'4'!Q$242</f>
        <v>5.6614713456838919</v>
      </c>
      <c r="V163" s="123"/>
      <c r="W163" s="123"/>
      <c r="X163" s="123"/>
      <c r="Y163" s="123"/>
      <c r="Z163" s="123"/>
      <c r="AA163" s="123"/>
      <c r="AB163" s="123"/>
      <c r="AC163" s="123"/>
      <c r="AD163" s="123"/>
      <c r="AE163" s="123"/>
      <c r="AF163" s="123"/>
      <c r="AG163" s="123"/>
      <c r="AH163" s="123"/>
      <c r="AI163" s="123"/>
    </row>
    <row r="164" spans="1:35" ht="26.25" thickBot="1" x14ac:dyDescent="0.3">
      <c r="A164" s="629"/>
      <c r="B164" s="862" t="s">
        <v>205</v>
      </c>
      <c r="C164" s="863" t="s">
        <v>710</v>
      </c>
      <c r="D164" s="864">
        <f t="shared" si="103"/>
        <v>100</v>
      </c>
      <c r="E164" s="865">
        <f t="shared" si="104"/>
        <v>30.574279252035478</v>
      </c>
      <c r="F164" s="866">
        <f>IFERROR(F116/$D$116*100, 0)</f>
        <v>6.0691665870193745</v>
      </c>
      <c r="G164" s="867">
        <f>IFERROR(G116/$D$116*100, 0)</f>
        <v>3.6351832980699195</v>
      </c>
      <c r="H164" s="868">
        <f>IFERROR(H116/$D$116*100, 0)</f>
        <v>20.869929366946185</v>
      </c>
      <c r="I164" s="869">
        <f t="shared" si="105"/>
        <v>58.268281491587409</v>
      </c>
      <c r="J164" s="866">
        <f t="shared" ref="J164:Q164" si="106">IFERROR(J116/$D$116*100, 0)</f>
        <v>28.621799473486327</v>
      </c>
      <c r="K164" s="867">
        <f t="shared" si="106"/>
        <v>22.480324121068293</v>
      </c>
      <c r="L164" s="868">
        <f t="shared" si="106"/>
        <v>7.1661578970327895</v>
      </c>
      <c r="M164" s="870">
        <f t="shared" si="106"/>
        <v>0.36450085390616505</v>
      </c>
      <c r="N164" s="869">
        <f t="shared" si="66"/>
        <v>5.1314670567870593</v>
      </c>
      <c r="O164" s="871">
        <f>IFERROR(O116/$D$116*100, 0)</f>
        <v>5.1314670567870593</v>
      </c>
      <c r="P164" s="868">
        <f t="shared" si="106"/>
        <v>0</v>
      </c>
      <c r="Q164" s="869">
        <f t="shared" si="106"/>
        <v>5.6614713456838928</v>
      </c>
      <c r="V164" s="123"/>
      <c r="W164" s="123"/>
      <c r="X164" s="123"/>
      <c r="Y164" s="123"/>
      <c r="Z164" s="123"/>
      <c r="AA164" s="123"/>
      <c r="AB164" s="123"/>
      <c r="AC164" s="123"/>
      <c r="AD164" s="123"/>
      <c r="AE164" s="123"/>
      <c r="AF164" s="123"/>
      <c r="AG164" s="123"/>
      <c r="AH164" s="123"/>
      <c r="AI164" s="123"/>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DD9B-EFCA-4DCB-99F3-465D841D905E}">
  <sheetPr codeName="Sheet101">
    <tabColor theme="0" tint="-0.14999847407452621"/>
  </sheetPr>
  <dimension ref="A1:AI165"/>
  <sheetViews>
    <sheetView topLeftCell="L144" workbookViewId="0">
      <selection activeCell="F8" sqref="F8"/>
    </sheetView>
  </sheetViews>
  <sheetFormatPr defaultRowHeight="15" x14ac:dyDescent="0.25"/>
  <cols>
    <col min="1" max="1" width="9.140625" style="124"/>
    <col min="3" max="3" width="61.42578125" customWidth="1"/>
    <col min="4" max="4" width="11" customWidth="1"/>
    <col min="5" max="5" width="14.42578125" customWidth="1"/>
    <col min="6" max="6" width="14.140625" customWidth="1"/>
    <col min="7" max="7" width="14.5703125" customWidth="1"/>
    <col min="8" max="8" width="15.5703125" customWidth="1"/>
    <col min="9" max="9" width="13.85546875" customWidth="1"/>
    <col min="10" max="10" width="11.5703125" customWidth="1"/>
    <col min="11" max="11" width="11.85546875" customWidth="1"/>
    <col min="12" max="12" width="12.140625" customWidth="1"/>
    <col min="13" max="13" width="20.85546875" customWidth="1"/>
    <col min="14" max="14" width="14.42578125" customWidth="1"/>
    <col min="15" max="15" width="11.85546875" customWidth="1"/>
    <col min="16" max="16" width="16.42578125" customWidth="1"/>
    <col min="17" max="17" width="23.42578125" customWidth="1"/>
    <col min="18" max="18" width="9.140625" style="124" hidden="1" customWidth="1"/>
    <col min="19" max="21" width="9.140625" hidden="1" customWidth="1"/>
    <col min="22" max="22" width="9.5703125" customWidth="1"/>
  </cols>
  <sheetData>
    <row r="1" spans="1:35" x14ac:dyDescent="0.25">
      <c r="B1" s="123"/>
      <c r="C1" s="123"/>
      <c r="D1" s="123"/>
      <c r="E1" s="123"/>
      <c r="F1" s="123"/>
      <c r="G1" s="123"/>
      <c r="H1" s="123"/>
      <c r="I1" s="123"/>
      <c r="J1" s="123"/>
      <c r="K1" s="123"/>
      <c r="L1" s="123"/>
      <c r="M1" s="123"/>
      <c r="N1" s="123"/>
      <c r="O1" s="123"/>
      <c r="P1" s="123"/>
      <c r="Q1" s="123"/>
    </row>
    <row r="2" spans="1:35" ht="72" x14ac:dyDescent="0.25">
      <c r="B2" s="123"/>
      <c r="C2" s="29" t="s">
        <v>1333</v>
      </c>
      <c r="D2" s="123"/>
      <c r="E2" s="123"/>
      <c r="F2" s="123"/>
      <c r="G2" s="123"/>
      <c r="H2" s="123"/>
      <c r="I2" s="123"/>
      <c r="J2" s="123"/>
      <c r="K2" s="123"/>
      <c r="L2" s="123"/>
      <c r="M2" s="123"/>
      <c r="N2" s="123"/>
      <c r="O2" s="123"/>
      <c r="P2" s="123"/>
      <c r="Q2" s="596" t="s">
        <v>711</v>
      </c>
    </row>
    <row r="3" spans="1:35" x14ac:dyDescent="0.25">
      <c r="B3" s="123"/>
      <c r="C3" s="29" t="s">
        <v>1334</v>
      </c>
      <c r="D3" s="123"/>
      <c r="E3" s="123"/>
      <c r="F3" s="123"/>
      <c r="G3" s="123"/>
      <c r="H3" s="123"/>
      <c r="I3" s="123"/>
      <c r="J3" s="123"/>
      <c r="K3" s="123"/>
      <c r="L3" s="123"/>
      <c r="M3" s="123"/>
      <c r="N3" s="123"/>
      <c r="O3" s="123"/>
      <c r="P3" s="123"/>
      <c r="Q3" s="123"/>
    </row>
    <row r="4" spans="1:35" x14ac:dyDescent="0.25">
      <c r="B4" s="123"/>
      <c r="C4" s="123"/>
      <c r="D4" s="123"/>
      <c r="E4" s="123"/>
      <c r="F4" s="123"/>
      <c r="G4" s="123"/>
      <c r="H4" s="123"/>
      <c r="I4" s="123"/>
      <c r="J4" s="123"/>
      <c r="K4" s="123"/>
      <c r="L4" s="123"/>
      <c r="M4" s="123"/>
      <c r="N4" s="123"/>
      <c r="O4" s="123"/>
      <c r="P4" s="123"/>
      <c r="Q4" s="123"/>
    </row>
    <row r="5" spans="1:35" ht="15.75" x14ac:dyDescent="0.25">
      <c r="B5" s="123"/>
      <c r="C5" s="872" t="s">
        <v>712</v>
      </c>
      <c r="D5" s="123"/>
      <c r="E5" s="123"/>
      <c r="F5" s="123"/>
      <c r="G5" s="123"/>
      <c r="H5" s="123"/>
      <c r="I5" s="123"/>
      <c r="J5" s="123"/>
      <c r="K5" s="123"/>
      <c r="L5" s="123"/>
      <c r="M5" s="123"/>
      <c r="N5" s="123"/>
      <c r="O5" s="123"/>
      <c r="P5" s="123"/>
      <c r="Q5" s="123"/>
    </row>
    <row r="6" spans="1:35" ht="15.75" x14ac:dyDescent="0.25">
      <c r="B6" s="123"/>
      <c r="C6" s="872"/>
      <c r="D6" s="123"/>
      <c r="E6" s="123"/>
      <c r="F6" s="123"/>
      <c r="G6" s="123"/>
      <c r="H6" s="123"/>
      <c r="I6" s="123"/>
      <c r="J6" s="123"/>
      <c r="K6" s="123"/>
      <c r="L6" s="123"/>
      <c r="M6" s="123"/>
      <c r="N6" s="123"/>
      <c r="O6" s="123"/>
      <c r="P6" s="123"/>
      <c r="Q6" s="123"/>
    </row>
    <row r="7" spans="1:35" ht="15.75" x14ac:dyDescent="0.25">
      <c r="B7" s="123"/>
      <c r="C7" s="872"/>
      <c r="D7" s="123"/>
      <c r="E7" s="123"/>
      <c r="F7" s="123"/>
      <c r="G7" s="123"/>
      <c r="H7" s="123"/>
      <c r="I7" s="123"/>
      <c r="J7" s="123"/>
      <c r="K7" s="123"/>
      <c r="L7" s="123"/>
      <c r="M7" s="123"/>
      <c r="N7" s="123"/>
      <c r="O7" s="123"/>
      <c r="P7" s="123"/>
      <c r="Q7" s="123"/>
    </row>
    <row r="8" spans="1:35" s="124" customFormat="1" ht="15.75" thickBot="1" x14ac:dyDescent="0.3">
      <c r="D8" s="629"/>
      <c r="E8" s="629"/>
      <c r="F8" s="629" t="s">
        <v>1425</v>
      </c>
      <c r="G8" s="629" t="s">
        <v>1426</v>
      </c>
      <c r="H8" s="629" t="s">
        <v>1427</v>
      </c>
      <c r="I8" s="629"/>
      <c r="J8" s="629" t="s">
        <v>1428</v>
      </c>
      <c r="K8" s="629" t="s">
        <v>1429</v>
      </c>
      <c r="L8" s="629" t="s">
        <v>1430</v>
      </c>
      <c r="M8" s="629" t="s">
        <v>1431</v>
      </c>
      <c r="N8" s="629"/>
      <c r="O8" s="629" t="s">
        <v>1432</v>
      </c>
      <c r="P8" s="629" t="s">
        <v>1433</v>
      </c>
      <c r="Q8" s="629" t="s">
        <v>1434</v>
      </c>
    </row>
    <row r="9" spans="1:35" ht="64.5" thickBot="1" x14ac:dyDescent="0.3">
      <c r="B9" s="633" t="s">
        <v>2</v>
      </c>
      <c r="C9" s="634" t="s">
        <v>590</v>
      </c>
      <c r="D9" s="635" t="s">
        <v>239</v>
      </c>
      <c r="E9" s="636" t="s">
        <v>240</v>
      </c>
      <c r="F9" s="637" t="s">
        <v>241</v>
      </c>
      <c r="G9" s="638" t="s">
        <v>242</v>
      </c>
      <c r="H9" s="639" t="s">
        <v>243</v>
      </c>
      <c r="I9" s="635" t="s">
        <v>244</v>
      </c>
      <c r="J9" s="637" t="s">
        <v>245</v>
      </c>
      <c r="K9" s="638" t="s">
        <v>246</v>
      </c>
      <c r="L9" s="640" t="s">
        <v>247</v>
      </c>
      <c r="M9" s="641" t="s">
        <v>248</v>
      </c>
      <c r="N9" s="642" t="s">
        <v>249</v>
      </c>
      <c r="O9" s="637" t="s">
        <v>591</v>
      </c>
      <c r="P9" s="640" t="s">
        <v>251</v>
      </c>
      <c r="Q9" s="644" t="s">
        <v>252</v>
      </c>
      <c r="S9" s="124"/>
      <c r="T9" s="124"/>
      <c r="U9" s="124"/>
    </row>
    <row r="10" spans="1:35" ht="16.5" thickTop="1" thickBot="1" x14ac:dyDescent="0.3">
      <c r="A10" s="629"/>
      <c r="B10" s="645" t="s">
        <v>62</v>
      </c>
      <c r="C10" s="646" t="s">
        <v>592</v>
      </c>
      <c r="D10" s="647">
        <f>D11+D15+D22+D25+D31+D34</f>
        <v>4422.0632850591301</v>
      </c>
      <c r="E10" s="648">
        <f t="shared" ref="E10:Q10" si="0">E11+E15+E22+E25+E31+E34</f>
        <v>1391.7138754409284</v>
      </c>
      <c r="F10" s="649">
        <f t="shared" si="0"/>
        <v>97.21557086221253</v>
      </c>
      <c r="G10" s="650">
        <f t="shared" si="0"/>
        <v>213.90339817256225</v>
      </c>
      <c r="H10" s="651">
        <f t="shared" si="0"/>
        <v>1080.5949064061538</v>
      </c>
      <c r="I10" s="647">
        <f t="shared" si="0"/>
        <v>2987.2088119484288</v>
      </c>
      <c r="J10" s="649">
        <f t="shared" si="0"/>
        <v>1680.6028018048814</v>
      </c>
      <c r="K10" s="650">
        <f t="shared" si="0"/>
        <v>1286.5769107513361</v>
      </c>
      <c r="L10" s="651">
        <f t="shared" si="0"/>
        <v>20.0290993922114</v>
      </c>
      <c r="M10" s="652">
        <f t="shared" si="0"/>
        <v>0.83655350001986761</v>
      </c>
      <c r="N10" s="647">
        <f>+O10+P10</f>
        <v>37.467677858309521</v>
      </c>
      <c r="O10" s="652">
        <f>O11+O15+O22+O25+O31+O34</f>
        <v>37.467677858309521</v>
      </c>
      <c r="P10" s="651">
        <f t="shared" si="0"/>
        <v>0</v>
      </c>
      <c r="Q10" s="648">
        <f t="shared" si="0"/>
        <v>4.8363663114436255</v>
      </c>
      <c r="S10" s="124"/>
      <c r="T10" s="124"/>
      <c r="U10" s="124"/>
    </row>
    <row r="11" spans="1:35" ht="15.75" thickTop="1" x14ac:dyDescent="0.25">
      <c r="A11" s="629"/>
      <c r="B11" s="653" t="s">
        <v>64</v>
      </c>
      <c r="C11" s="654" t="s">
        <v>6</v>
      </c>
      <c r="D11" s="655">
        <f t="shared" ref="D11:D65" si="1">O11+E11+I11+M11+P11+Q11</f>
        <v>1.2666666666666666</v>
      </c>
      <c r="E11" s="656">
        <f>SUM(F11:H11)</f>
        <v>0</v>
      </c>
      <c r="F11" s="657">
        <f>SUM(F12:F14)</f>
        <v>0</v>
      </c>
      <c r="G11" s="658">
        <f t="shared" ref="G11:Q11" si="2">SUM(G12:G14)</f>
        <v>0</v>
      </c>
      <c r="H11" s="659">
        <f t="shared" si="2"/>
        <v>0</v>
      </c>
      <c r="I11" s="655">
        <f t="shared" ref="I11:I37" si="3">SUM(J11:L11)</f>
        <v>0</v>
      </c>
      <c r="J11" s="657">
        <f t="shared" si="2"/>
        <v>0</v>
      </c>
      <c r="K11" s="658">
        <f t="shared" si="2"/>
        <v>0</v>
      </c>
      <c r="L11" s="659">
        <f t="shared" si="2"/>
        <v>0</v>
      </c>
      <c r="M11" s="660">
        <f t="shared" si="2"/>
        <v>0</v>
      </c>
      <c r="N11" s="655">
        <f t="shared" ref="N11:N89" si="4">+O11+P11</f>
        <v>0</v>
      </c>
      <c r="O11" s="660">
        <f>SUM(O12:O14)</f>
        <v>0</v>
      </c>
      <c r="P11" s="659">
        <f t="shared" si="2"/>
        <v>0</v>
      </c>
      <c r="Q11" s="656">
        <f t="shared" si="2"/>
        <v>1.2666666666666666</v>
      </c>
      <c r="S11" s="124"/>
      <c r="T11" s="124"/>
      <c r="U11" s="124"/>
    </row>
    <row r="12" spans="1:35" x14ac:dyDescent="0.25">
      <c r="A12" s="629"/>
      <c r="B12" s="661" t="s">
        <v>66</v>
      </c>
      <c r="C12" s="662" t="s">
        <v>8</v>
      </c>
      <c r="D12" s="655">
        <f t="shared" si="1"/>
        <v>1.2666666666666666</v>
      </c>
      <c r="E12" s="656">
        <f t="shared" ref="E12:E37" si="5">SUM(F12:H12)</f>
        <v>0</v>
      </c>
      <c r="F12" s="663">
        <f t="shared" ref="F12:H14" si="6">SUM(F40,F68,F118)</f>
        <v>0</v>
      </c>
      <c r="G12" s="664">
        <f t="shared" si="6"/>
        <v>0</v>
      </c>
      <c r="H12" s="665">
        <f t="shared" si="6"/>
        <v>0</v>
      </c>
      <c r="I12" s="655">
        <f t="shared" si="3"/>
        <v>0</v>
      </c>
      <c r="J12" s="663">
        <f t="shared" ref="J12:M14" si="7">SUM(J40,J68,J118)</f>
        <v>0</v>
      </c>
      <c r="K12" s="664">
        <f t="shared" si="7"/>
        <v>0</v>
      </c>
      <c r="L12" s="665">
        <f t="shared" si="7"/>
        <v>0</v>
      </c>
      <c r="M12" s="666">
        <f t="shared" si="7"/>
        <v>0</v>
      </c>
      <c r="N12" s="667">
        <f t="shared" si="4"/>
        <v>0</v>
      </c>
      <c r="O12" s="666">
        <f t="shared" ref="O12:Q14" si="8">SUM(O40,O68,O118)</f>
        <v>0</v>
      </c>
      <c r="P12" s="659">
        <f t="shared" si="8"/>
        <v>0</v>
      </c>
      <c r="Q12" s="656">
        <f t="shared" si="8"/>
        <v>1.2666666666666666</v>
      </c>
      <c r="S12" s="124"/>
      <c r="T12" s="124"/>
      <c r="U12" s="124"/>
    </row>
    <row r="13" spans="1:35" s="123" customFormat="1" x14ac:dyDescent="0.25">
      <c r="A13" s="629"/>
      <c r="B13" s="661" t="s">
        <v>68</v>
      </c>
      <c r="C13" s="662" t="s">
        <v>9</v>
      </c>
      <c r="D13" s="655">
        <f t="shared" si="1"/>
        <v>0</v>
      </c>
      <c r="E13" s="656">
        <f t="shared" si="5"/>
        <v>0</v>
      </c>
      <c r="F13" s="663">
        <f t="shared" si="6"/>
        <v>0</v>
      </c>
      <c r="G13" s="664">
        <f t="shared" si="6"/>
        <v>0</v>
      </c>
      <c r="H13" s="665">
        <f t="shared" si="6"/>
        <v>0</v>
      </c>
      <c r="I13" s="655">
        <f t="shared" si="3"/>
        <v>0</v>
      </c>
      <c r="J13" s="663">
        <f t="shared" si="7"/>
        <v>0</v>
      </c>
      <c r="K13" s="664">
        <f t="shared" si="7"/>
        <v>0</v>
      </c>
      <c r="L13" s="665">
        <f t="shared" si="7"/>
        <v>0</v>
      </c>
      <c r="M13" s="666">
        <f t="shared" si="7"/>
        <v>0</v>
      </c>
      <c r="N13" s="667">
        <f t="shared" si="4"/>
        <v>0</v>
      </c>
      <c r="O13" s="666">
        <f t="shared" si="8"/>
        <v>0</v>
      </c>
      <c r="P13" s="659">
        <f t="shared" si="8"/>
        <v>0</v>
      </c>
      <c r="Q13" s="656">
        <f t="shared" si="8"/>
        <v>0</v>
      </c>
      <c r="R13" s="124"/>
      <c r="S13" s="124"/>
      <c r="T13" s="124"/>
      <c r="U13" s="124"/>
      <c r="V13"/>
      <c r="W13"/>
      <c r="X13"/>
      <c r="Y13"/>
      <c r="Z13"/>
      <c r="AA13"/>
      <c r="AB13"/>
      <c r="AC13"/>
      <c r="AD13"/>
      <c r="AE13"/>
      <c r="AF13"/>
      <c r="AG13"/>
      <c r="AH13"/>
      <c r="AI13"/>
    </row>
    <row r="14" spans="1:35" s="123" customFormat="1" x14ac:dyDescent="0.25">
      <c r="A14" s="629"/>
      <c r="B14" s="661" t="s">
        <v>593</v>
      </c>
      <c r="C14" s="662" t="s">
        <v>11</v>
      </c>
      <c r="D14" s="655">
        <f t="shared" si="1"/>
        <v>0</v>
      </c>
      <c r="E14" s="656">
        <f t="shared" si="5"/>
        <v>0</v>
      </c>
      <c r="F14" s="663">
        <f t="shared" si="6"/>
        <v>0</v>
      </c>
      <c r="G14" s="664">
        <f t="shared" si="6"/>
        <v>0</v>
      </c>
      <c r="H14" s="665">
        <f t="shared" si="6"/>
        <v>0</v>
      </c>
      <c r="I14" s="655">
        <f t="shared" si="3"/>
        <v>0</v>
      </c>
      <c r="J14" s="663">
        <f t="shared" si="7"/>
        <v>0</v>
      </c>
      <c r="K14" s="664">
        <f t="shared" si="7"/>
        <v>0</v>
      </c>
      <c r="L14" s="665">
        <f t="shared" si="7"/>
        <v>0</v>
      </c>
      <c r="M14" s="666">
        <f t="shared" si="7"/>
        <v>0</v>
      </c>
      <c r="N14" s="667">
        <f t="shared" si="4"/>
        <v>0</v>
      </c>
      <c r="O14" s="666">
        <f t="shared" si="8"/>
        <v>0</v>
      </c>
      <c r="P14" s="659">
        <f t="shared" si="8"/>
        <v>0</v>
      </c>
      <c r="Q14" s="656">
        <f t="shared" si="8"/>
        <v>0</v>
      </c>
      <c r="R14" s="124"/>
      <c r="S14" s="124"/>
      <c r="T14" s="124"/>
      <c r="U14" s="124"/>
      <c r="V14"/>
      <c r="W14"/>
      <c r="X14"/>
      <c r="Y14"/>
      <c r="Z14"/>
      <c r="AA14"/>
      <c r="AB14"/>
      <c r="AC14"/>
      <c r="AD14"/>
      <c r="AE14"/>
      <c r="AF14"/>
      <c r="AG14"/>
      <c r="AH14"/>
      <c r="AI14"/>
    </row>
    <row r="15" spans="1:35" s="123" customFormat="1" x14ac:dyDescent="0.25">
      <c r="A15" s="629"/>
      <c r="B15" s="653" t="s">
        <v>70</v>
      </c>
      <c r="C15" s="669" t="s">
        <v>13</v>
      </c>
      <c r="D15" s="655">
        <f t="shared" si="1"/>
        <v>4303.3127803901516</v>
      </c>
      <c r="E15" s="656">
        <f t="shared" si="5"/>
        <v>1378.3305292620646</v>
      </c>
      <c r="F15" s="657">
        <f>SUM(F16:F21)</f>
        <v>95.155488521531211</v>
      </c>
      <c r="G15" s="658">
        <f>SUM(G16:G21)</f>
        <v>212.12311304597162</v>
      </c>
      <c r="H15" s="659">
        <f>SUM(H16:H21)</f>
        <v>1071.0519276945618</v>
      </c>
      <c r="I15" s="655">
        <f t="shared" si="3"/>
        <v>2917.6591963547507</v>
      </c>
      <c r="J15" s="657">
        <f t="shared" ref="J15:Q15" si="9">SUM(J16:J21)</f>
        <v>1633.7473519505438</v>
      </c>
      <c r="K15" s="658">
        <f t="shared" si="9"/>
        <v>1267.3156280986664</v>
      </c>
      <c r="L15" s="659">
        <f t="shared" si="9"/>
        <v>16.596216305540509</v>
      </c>
      <c r="M15" s="660">
        <f t="shared" si="9"/>
        <v>0.74545520475808447</v>
      </c>
      <c r="N15" s="655">
        <f t="shared" si="4"/>
        <v>3.1410319563147358</v>
      </c>
      <c r="O15" s="660">
        <f>SUM(O16:O21)</f>
        <v>3.1410319563147358</v>
      </c>
      <c r="P15" s="659">
        <f t="shared" si="9"/>
        <v>0</v>
      </c>
      <c r="Q15" s="656">
        <f t="shared" si="9"/>
        <v>3.4365676122632709</v>
      </c>
      <c r="R15" s="124"/>
      <c r="S15" s="124"/>
      <c r="T15" s="124"/>
      <c r="U15" s="124"/>
      <c r="V15"/>
      <c r="W15"/>
      <c r="X15"/>
      <c r="Y15"/>
      <c r="Z15"/>
      <c r="AA15"/>
      <c r="AB15"/>
      <c r="AC15"/>
      <c r="AD15"/>
      <c r="AE15"/>
      <c r="AF15"/>
      <c r="AG15"/>
      <c r="AH15"/>
      <c r="AI15"/>
    </row>
    <row r="16" spans="1:35" s="123" customFormat="1" x14ac:dyDescent="0.25">
      <c r="A16" s="629"/>
      <c r="B16" s="661" t="s">
        <v>72</v>
      </c>
      <c r="C16" s="662" t="s">
        <v>15</v>
      </c>
      <c r="D16" s="655">
        <f t="shared" si="1"/>
        <v>78.13107048333336</v>
      </c>
      <c r="E16" s="656">
        <f t="shared" si="5"/>
        <v>30.235268590172488</v>
      </c>
      <c r="F16" s="663">
        <f t="shared" ref="F16:H21" si="10">SUM(F44,F72,F122)</f>
        <v>13.021584036194611</v>
      </c>
      <c r="G16" s="664">
        <f t="shared" si="10"/>
        <v>2.5820545976541198</v>
      </c>
      <c r="H16" s="665">
        <f t="shared" si="10"/>
        <v>14.63162995632376</v>
      </c>
      <c r="I16" s="655">
        <f t="shared" si="3"/>
        <v>41.366666915800195</v>
      </c>
      <c r="J16" s="663">
        <f t="shared" ref="J16:Q21" si="11">SUM(J44,J72,J122)</f>
        <v>21.725402062534677</v>
      </c>
      <c r="K16" s="664">
        <f t="shared" si="11"/>
        <v>14.572382752365741</v>
      </c>
      <c r="L16" s="665">
        <f t="shared" si="11"/>
        <v>5.0688821008997742</v>
      </c>
      <c r="M16" s="666">
        <f t="shared" si="11"/>
        <v>0.23471839551532658</v>
      </c>
      <c r="N16" s="667">
        <f t="shared" si="4"/>
        <v>3.0033948369429759</v>
      </c>
      <c r="O16" s="666">
        <f t="shared" ref="O16:Q20" si="12">SUM(O44,O72,O122)</f>
        <v>3.0033948369429759</v>
      </c>
      <c r="P16" s="659">
        <f t="shared" si="12"/>
        <v>0</v>
      </c>
      <c r="Q16" s="656">
        <f t="shared" si="12"/>
        <v>3.291021744902372</v>
      </c>
      <c r="R16" s="124"/>
      <c r="S16" s="124"/>
      <c r="T16" s="124"/>
      <c r="U16" s="124"/>
      <c r="V16" s="873"/>
      <c r="W16"/>
      <c r="X16"/>
      <c r="Y16"/>
      <c r="Z16"/>
      <c r="AA16"/>
      <c r="AB16"/>
      <c r="AC16"/>
      <c r="AD16"/>
      <c r="AE16"/>
      <c r="AF16"/>
      <c r="AG16"/>
      <c r="AH16"/>
      <c r="AI16"/>
    </row>
    <row r="17" spans="1:35" s="123" customFormat="1" x14ac:dyDescent="0.25">
      <c r="A17" s="629"/>
      <c r="B17" s="661" t="s">
        <v>80</v>
      </c>
      <c r="C17" s="662" t="s">
        <v>594</v>
      </c>
      <c r="D17" s="655">
        <f t="shared" si="1"/>
        <v>12.795274327742446</v>
      </c>
      <c r="E17" s="656">
        <f t="shared" si="5"/>
        <v>10.596664255084287</v>
      </c>
      <c r="F17" s="663">
        <f t="shared" si="10"/>
        <v>10.003285499014334</v>
      </c>
      <c r="G17" s="664">
        <f t="shared" si="10"/>
        <v>9.3711007201244673E-2</v>
      </c>
      <c r="H17" s="665">
        <f t="shared" si="10"/>
        <v>0.49966774886870757</v>
      </c>
      <c r="I17" s="655">
        <f t="shared" si="3"/>
        <v>2.1894336698653989</v>
      </c>
      <c r="J17" s="663">
        <f t="shared" si="11"/>
        <v>1.7077303649098889</v>
      </c>
      <c r="K17" s="664">
        <f t="shared" si="11"/>
        <v>0.30119807323687958</v>
      </c>
      <c r="L17" s="665">
        <f t="shared" si="11"/>
        <v>0.18050523171862998</v>
      </c>
      <c r="M17" s="666">
        <f t="shared" si="11"/>
        <v>4.5722412104568363E-3</v>
      </c>
      <c r="N17" s="667">
        <f t="shared" si="4"/>
        <v>4.3303872861082974E-3</v>
      </c>
      <c r="O17" s="666">
        <f t="shared" si="12"/>
        <v>4.3303872861082974E-3</v>
      </c>
      <c r="P17" s="659">
        <f t="shared" si="12"/>
        <v>0</v>
      </c>
      <c r="Q17" s="656">
        <f t="shared" si="12"/>
        <v>2.737742961956069E-4</v>
      </c>
      <c r="R17" s="124"/>
      <c r="S17" s="124"/>
      <c r="T17" s="124"/>
      <c r="U17" s="124"/>
      <c r="V17"/>
      <c r="W17"/>
      <c r="X17"/>
      <c r="Y17"/>
      <c r="Z17"/>
      <c r="AA17"/>
      <c r="AB17"/>
      <c r="AC17"/>
      <c r="AD17"/>
      <c r="AE17"/>
      <c r="AF17"/>
      <c r="AG17"/>
      <c r="AH17"/>
      <c r="AI17"/>
    </row>
    <row r="18" spans="1:35" s="123" customFormat="1" x14ac:dyDescent="0.25">
      <c r="A18" s="629"/>
      <c r="B18" s="661" t="s">
        <v>90</v>
      </c>
      <c r="C18" s="662" t="s">
        <v>21</v>
      </c>
      <c r="D18" s="655">
        <f t="shared" si="1"/>
        <v>2276.6860892213344</v>
      </c>
      <c r="E18" s="656">
        <f t="shared" si="5"/>
        <v>1022.7743195802906</v>
      </c>
      <c r="F18" s="663">
        <f t="shared" si="10"/>
        <v>0</v>
      </c>
      <c r="G18" s="664">
        <f t="shared" si="10"/>
        <v>0</v>
      </c>
      <c r="H18" s="665">
        <f t="shared" si="10"/>
        <v>1022.7743195802906</v>
      </c>
      <c r="I18" s="655">
        <f t="shared" si="3"/>
        <v>1253.4167816410438</v>
      </c>
      <c r="J18" s="663">
        <f t="shared" si="11"/>
        <v>1253.4167816410438</v>
      </c>
      <c r="K18" s="664">
        <f t="shared" si="11"/>
        <v>0</v>
      </c>
      <c r="L18" s="665">
        <f t="shared" si="11"/>
        <v>0</v>
      </c>
      <c r="M18" s="666">
        <f t="shared" si="11"/>
        <v>0.49498800000000004</v>
      </c>
      <c r="N18" s="667">
        <f t="shared" si="4"/>
        <v>0</v>
      </c>
      <c r="O18" s="666">
        <f t="shared" si="12"/>
        <v>0</v>
      </c>
      <c r="P18" s="659">
        <f t="shared" si="12"/>
        <v>0</v>
      </c>
      <c r="Q18" s="656">
        <f t="shared" si="12"/>
        <v>0</v>
      </c>
      <c r="R18" s="124"/>
      <c r="S18" s="124"/>
      <c r="T18" s="124"/>
      <c r="U18" s="124"/>
      <c r="V18"/>
      <c r="W18"/>
      <c r="X18"/>
      <c r="Y18"/>
      <c r="Z18"/>
      <c r="AA18"/>
      <c r="AB18"/>
      <c r="AC18"/>
      <c r="AD18"/>
      <c r="AE18"/>
      <c r="AF18"/>
      <c r="AG18"/>
      <c r="AH18"/>
      <c r="AI18"/>
    </row>
    <row r="19" spans="1:35" s="123" customFormat="1" x14ac:dyDescent="0.25">
      <c r="A19" s="629"/>
      <c r="B19" s="661" t="s">
        <v>595</v>
      </c>
      <c r="C19" s="662" t="s">
        <v>23</v>
      </c>
      <c r="D19" s="655">
        <f t="shared" si="1"/>
        <v>2.5640416000000004</v>
      </c>
      <c r="E19" s="656">
        <f t="shared" si="5"/>
        <v>0.78393723892235845</v>
      </c>
      <c r="F19" s="663">
        <f t="shared" si="10"/>
        <v>0.15561595606447695</v>
      </c>
      <c r="G19" s="664">
        <f t="shared" si="10"/>
        <v>9.3207611998764733E-2</v>
      </c>
      <c r="H19" s="665">
        <f t="shared" si="10"/>
        <v>0.53511367085911676</v>
      </c>
      <c r="I19" s="655">
        <f t="shared" si="3"/>
        <v>1.4940229770494018</v>
      </c>
      <c r="J19" s="663">
        <f t="shared" si="11"/>
        <v>0.73387484516877055</v>
      </c>
      <c r="K19" s="664">
        <f t="shared" si="11"/>
        <v>0.57640486227902532</v>
      </c>
      <c r="L19" s="665">
        <f t="shared" si="11"/>
        <v>0.18374326960160586</v>
      </c>
      <c r="M19" s="666">
        <f t="shared" si="11"/>
        <v>9.3459535265092951E-3</v>
      </c>
      <c r="N19" s="667">
        <f t="shared" si="4"/>
        <v>0.1315729500263158</v>
      </c>
      <c r="O19" s="666">
        <f t="shared" si="12"/>
        <v>0.1315729500263158</v>
      </c>
      <c r="P19" s="659">
        <f t="shared" si="12"/>
        <v>0</v>
      </c>
      <c r="Q19" s="656">
        <f t="shared" si="12"/>
        <v>0.1451624804754148</v>
      </c>
      <c r="R19" s="124"/>
      <c r="S19" s="124"/>
      <c r="T19" s="124"/>
      <c r="U19" s="124"/>
      <c r="V19"/>
      <c r="W19"/>
      <c r="X19"/>
      <c r="Y19"/>
      <c r="Z19"/>
      <c r="AA19"/>
      <c r="AB19"/>
      <c r="AC19"/>
      <c r="AD19"/>
      <c r="AE19"/>
      <c r="AF19"/>
      <c r="AG19"/>
      <c r="AH19"/>
      <c r="AI19"/>
    </row>
    <row r="20" spans="1:35" s="123" customFormat="1" x14ac:dyDescent="0.25">
      <c r="A20" s="629"/>
      <c r="B20" s="661" t="s">
        <v>596</v>
      </c>
      <c r="C20" s="662" t="s">
        <v>25</v>
      </c>
      <c r="D20" s="655">
        <f t="shared" si="1"/>
        <v>0</v>
      </c>
      <c r="E20" s="656">
        <f t="shared" si="5"/>
        <v>0</v>
      </c>
      <c r="F20" s="663">
        <f t="shared" si="10"/>
        <v>0</v>
      </c>
      <c r="G20" s="664">
        <f t="shared" si="10"/>
        <v>0</v>
      </c>
      <c r="H20" s="665">
        <f t="shared" si="10"/>
        <v>0</v>
      </c>
      <c r="I20" s="655">
        <f t="shared" si="3"/>
        <v>0</v>
      </c>
      <c r="J20" s="663">
        <f t="shared" si="11"/>
        <v>0</v>
      </c>
      <c r="K20" s="664">
        <f t="shared" si="11"/>
        <v>0</v>
      </c>
      <c r="L20" s="665">
        <f t="shared" si="11"/>
        <v>0</v>
      </c>
      <c r="M20" s="666">
        <f t="shared" si="11"/>
        <v>0</v>
      </c>
      <c r="N20" s="667">
        <f t="shared" si="4"/>
        <v>0</v>
      </c>
      <c r="O20" s="666">
        <f t="shared" si="12"/>
        <v>0</v>
      </c>
      <c r="P20" s="659">
        <f t="shared" si="12"/>
        <v>0</v>
      </c>
      <c r="Q20" s="656">
        <f t="shared" si="12"/>
        <v>0</v>
      </c>
      <c r="R20" s="124"/>
      <c r="S20" s="124"/>
      <c r="T20" s="124"/>
      <c r="U20" s="124"/>
      <c r="V20"/>
      <c r="W20"/>
      <c r="X20"/>
      <c r="Y20"/>
      <c r="Z20"/>
      <c r="AA20"/>
      <c r="AB20"/>
      <c r="AC20"/>
      <c r="AD20"/>
      <c r="AE20"/>
      <c r="AF20"/>
      <c r="AG20"/>
      <c r="AH20"/>
      <c r="AI20"/>
    </row>
    <row r="21" spans="1:35" s="123" customFormat="1" ht="38.25" x14ac:dyDescent="0.25">
      <c r="A21" s="629"/>
      <c r="B21" s="661" t="s">
        <v>597</v>
      </c>
      <c r="C21" s="662" t="s">
        <v>598</v>
      </c>
      <c r="D21" s="655">
        <f t="shared" si="1"/>
        <v>1933.1363047577411</v>
      </c>
      <c r="E21" s="656">
        <f t="shared" si="5"/>
        <v>313.94033959759491</v>
      </c>
      <c r="F21" s="663">
        <f t="shared" si="10"/>
        <v>71.975003030257795</v>
      </c>
      <c r="G21" s="664">
        <f t="shared" si="10"/>
        <v>209.35413982911749</v>
      </c>
      <c r="H21" s="665">
        <f t="shared" si="10"/>
        <v>32.611196738219618</v>
      </c>
      <c r="I21" s="655">
        <f t="shared" si="3"/>
        <v>1619.1922911509919</v>
      </c>
      <c r="J21" s="663">
        <f t="shared" si="11"/>
        <v>356.16356303688679</v>
      </c>
      <c r="K21" s="664">
        <f t="shared" si="11"/>
        <v>1251.8656424107846</v>
      </c>
      <c r="L21" s="665">
        <f t="shared" si="11"/>
        <v>11.163085703320498</v>
      </c>
      <c r="M21" s="666">
        <f t="shared" si="11"/>
        <v>1.8306145057917923E-3</v>
      </c>
      <c r="N21" s="667">
        <f t="shared" si="4"/>
        <v>1.7337820593358734E-3</v>
      </c>
      <c r="O21" s="666">
        <f>SUM(O49,O77,O127)</f>
        <v>1.7337820593358734E-3</v>
      </c>
      <c r="P21" s="659">
        <f t="shared" si="11"/>
        <v>0</v>
      </c>
      <c r="Q21" s="656">
        <f t="shared" si="11"/>
        <v>1.0961258928825009E-4</v>
      </c>
      <c r="R21" s="124"/>
      <c r="S21" s="124"/>
      <c r="T21" s="124"/>
      <c r="U21" s="124"/>
      <c r="V21"/>
      <c r="W21"/>
      <c r="X21"/>
      <c r="Y21"/>
      <c r="Z21"/>
      <c r="AA21"/>
      <c r="AB21"/>
      <c r="AC21"/>
      <c r="AD21"/>
      <c r="AE21"/>
      <c r="AF21"/>
      <c r="AG21"/>
      <c r="AH21"/>
      <c r="AI21"/>
    </row>
    <row r="22" spans="1:35" s="123" customFormat="1" x14ac:dyDescent="0.25">
      <c r="A22" s="629"/>
      <c r="B22" s="653" t="s">
        <v>98</v>
      </c>
      <c r="C22" s="670" t="s">
        <v>29</v>
      </c>
      <c r="D22" s="655">
        <f t="shared" si="1"/>
        <v>31.482035411787898</v>
      </c>
      <c r="E22" s="656">
        <f t="shared" si="5"/>
        <v>1.0402061799361444</v>
      </c>
      <c r="F22" s="657">
        <f>SUM(F23:F24)</f>
        <v>0.93630893948511718</v>
      </c>
      <c r="G22" s="658">
        <f t="shared" ref="G22:Q22" si="13">SUM(G23:G24)</f>
        <v>1.3752084089060651E-2</v>
      </c>
      <c r="H22" s="659">
        <f t="shared" si="13"/>
        <v>9.0145156361966461E-2</v>
      </c>
      <c r="I22" s="655">
        <f t="shared" si="3"/>
        <v>30.440482595350769</v>
      </c>
      <c r="J22" s="657">
        <f t="shared" si="13"/>
        <v>17.07497620289007</v>
      </c>
      <c r="K22" s="658">
        <f t="shared" si="13"/>
        <v>13.339017261682505</v>
      </c>
      <c r="L22" s="659">
        <f t="shared" si="13"/>
        <v>2.6489130778193225E-2</v>
      </c>
      <c r="M22" s="660">
        <f t="shared" si="13"/>
        <v>6.7097609426649846E-4</v>
      </c>
      <c r="N22" s="655">
        <f t="shared" si="4"/>
        <v>6.3548404691534961E-4</v>
      </c>
      <c r="O22" s="660">
        <f>SUM(O23:O24)</f>
        <v>6.3548404691534961E-4</v>
      </c>
      <c r="P22" s="659">
        <f t="shared" si="13"/>
        <v>0</v>
      </c>
      <c r="Q22" s="656">
        <f t="shared" si="13"/>
        <v>4.0176359801790456E-5</v>
      </c>
      <c r="R22" s="124"/>
      <c r="S22" s="124"/>
      <c r="T22" s="124"/>
      <c r="U22" s="124"/>
      <c r="V22"/>
      <c r="W22"/>
      <c r="X22"/>
      <c r="Y22"/>
      <c r="Z22"/>
      <c r="AA22"/>
      <c r="AB22"/>
      <c r="AC22"/>
      <c r="AD22"/>
      <c r="AE22"/>
      <c r="AF22"/>
      <c r="AG22"/>
      <c r="AH22"/>
      <c r="AI22"/>
    </row>
    <row r="23" spans="1:35" s="123" customFormat="1" ht="51.75" x14ac:dyDescent="0.25">
      <c r="A23" s="629"/>
      <c r="B23" s="661" t="s">
        <v>100</v>
      </c>
      <c r="C23" s="671" t="s">
        <v>31</v>
      </c>
      <c r="D23" s="655">
        <f t="shared" si="1"/>
        <v>28.304614078454563</v>
      </c>
      <c r="E23" s="656">
        <f t="shared" si="5"/>
        <v>1.0402061799361444</v>
      </c>
      <c r="F23" s="663">
        <f>SUM(F51,F79,F129)</f>
        <v>0.93630893948511718</v>
      </c>
      <c r="G23" s="664">
        <f>SUM(G51,G79,G129)</f>
        <v>1.3752084089060651E-2</v>
      </c>
      <c r="H23" s="665">
        <f>SUM(H51,H79,H129)</f>
        <v>9.0145156361966461E-2</v>
      </c>
      <c r="I23" s="655">
        <f t="shared" si="3"/>
        <v>27.263061262017434</v>
      </c>
      <c r="J23" s="663">
        <f t="shared" ref="J23:Q23" si="14">SUM(J51,J79,J129)</f>
        <v>14.974976202890071</v>
      </c>
      <c r="K23" s="664">
        <f t="shared" si="14"/>
        <v>12.261595928349172</v>
      </c>
      <c r="L23" s="665">
        <f t="shared" si="14"/>
        <v>2.6489130778193225E-2</v>
      </c>
      <c r="M23" s="666">
        <f t="shared" si="14"/>
        <v>6.7097609426649846E-4</v>
      </c>
      <c r="N23" s="667">
        <f t="shared" si="4"/>
        <v>6.3548404691534961E-4</v>
      </c>
      <c r="O23" s="666">
        <f>SUM(O51,O79,O129)</f>
        <v>6.3548404691534961E-4</v>
      </c>
      <c r="P23" s="659">
        <f t="shared" si="14"/>
        <v>0</v>
      </c>
      <c r="Q23" s="656">
        <f t="shared" si="14"/>
        <v>4.0176359801790456E-5</v>
      </c>
      <c r="R23" s="124"/>
      <c r="S23" s="124"/>
      <c r="T23" s="124"/>
      <c r="U23" s="124"/>
      <c r="V23"/>
      <c r="W23"/>
      <c r="X23"/>
      <c r="Y23"/>
      <c r="Z23"/>
      <c r="AA23"/>
      <c r="AB23"/>
      <c r="AC23"/>
      <c r="AD23"/>
      <c r="AE23"/>
      <c r="AF23"/>
      <c r="AG23"/>
      <c r="AH23"/>
      <c r="AI23"/>
    </row>
    <row r="24" spans="1:35" s="123" customFormat="1" x14ac:dyDescent="0.25">
      <c r="A24" s="629"/>
      <c r="B24" s="661" t="s">
        <v>102</v>
      </c>
      <c r="C24" s="671" t="s">
        <v>33</v>
      </c>
      <c r="D24" s="655">
        <f t="shared" si="1"/>
        <v>3.1774213333333341</v>
      </c>
      <c r="E24" s="656">
        <f t="shared" si="5"/>
        <v>0</v>
      </c>
      <c r="F24" s="663">
        <f>SUM(F52,F80)</f>
        <v>0</v>
      </c>
      <c r="G24" s="664">
        <f>SUM(G52,G80)</f>
        <v>0</v>
      </c>
      <c r="H24" s="665">
        <f>SUM(H52,H80)</f>
        <v>0</v>
      </c>
      <c r="I24" s="655">
        <f t="shared" si="3"/>
        <v>3.1774213333333341</v>
      </c>
      <c r="J24" s="663">
        <f t="shared" ref="J24:Q24" si="15">SUM(J52,J80)</f>
        <v>2.1</v>
      </c>
      <c r="K24" s="664">
        <f t="shared" si="15"/>
        <v>1.0774213333333338</v>
      </c>
      <c r="L24" s="665">
        <f t="shared" si="15"/>
        <v>0</v>
      </c>
      <c r="M24" s="666">
        <f t="shared" si="15"/>
        <v>0</v>
      </c>
      <c r="N24" s="667">
        <f t="shared" si="4"/>
        <v>0</v>
      </c>
      <c r="O24" s="666">
        <f>SUM(O52,O80)</f>
        <v>0</v>
      </c>
      <c r="P24" s="659">
        <f t="shared" si="15"/>
        <v>0</v>
      </c>
      <c r="Q24" s="656">
        <f t="shared" si="15"/>
        <v>0</v>
      </c>
      <c r="R24" s="124"/>
      <c r="S24" s="124"/>
      <c r="T24" s="124"/>
      <c r="U24" s="124"/>
      <c r="V24"/>
      <c r="W24"/>
      <c r="X24"/>
      <c r="Y24"/>
      <c r="Z24"/>
      <c r="AA24"/>
      <c r="AB24"/>
      <c r="AC24"/>
      <c r="AD24"/>
      <c r="AE24"/>
      <c r="AF24"/>
      <c r="AG24"/>
      <c r="AH24"/>
      <c r="AI24"/>
    </row>
    <row r="25" spans="1:35" s="123" customFormat="1" x14ac:dyDescent="0.25">
      <c r="A25" s="629"/>
      <c r="B25" s="653" t="s">
        <v>258</v>
      </c>
      <c r="C25" s="670" t="s">
        <v>35</v>
      </c>
      <c r="D25" s="655">
        <f t="shared" si="1"/>
        <v>21.989152222222224</v>
      </c>
      <c r="E25" s="656">
        <f t="shared" si="5"/>
        <v>0</v>
      </c>
      <c r="F25" s="657">
        <f>SUM(F26:F30)</f>
        <v>0</v>
      </c>
      <c r="G25" s="658">
        <f t="shared" ref="G25:Q25" si="16">SUM(G26:G30)</f>
        <v>0</v>
      </c>
      <c r="H25" s="659">
        <f t="shared" si="16"/>
        <v>0</v>
      </c>
      <c r="I25" s="655">
        <f t="shared" si="3"/>
        <v>0</v>
      </c>
      <c r="J25" s="657">
        <f t="shared" si="16"/>
        <v>0</v>
      </c>
      <c r="K25" s="658">
        <f t="shared" si="16"/>
        <v>0</v>
      </c>
      <c r="L25" s="659">
        <f t="shared" si="16"/>
        <v>0</v>
      </c>
      <c r="M25" s="660">
        <f t="shared" si="16"/>
        <v>0</v>
      </c>
      <c r="N25" s="655">
        <f t="shared" si="4"/>
        <v>21.989152222222224</v>
      </c>
      <c r="O25" s="660">
        <f>SUM(O26:O30)</f>
        <v>21.989152222222224</v>
      </c>
      <c r="P25" s="659">
        <f t="shared" si="16"/>
        <v>0</v>
      </c>
      <c r="Q25" s="656">
        <f t="shared" si="16"/>
        <v>0</v>
      </c>
      <c r="R25" s="124"/>
      <c r="S25" s="124"/>
      <c r="T25" s="124"/>
      <c r="U25" s="124"/>
      <c r="V25"/>
      <c r="W25"/>
      <c r="X25"/>
      <c r="Y25"/>
      <c r="Z25"/>
      <c r="AA25"/>
      <c r="AB25"/>
      <c r="AC25"/>
      <c r="AD25"/>
      <c r="AE25"/>
      <c r="AF25"/>
      <c r="AG25"/>
      <c r="AH25"/>
      <c r="AI25"/>
    </row>
    <row r="26" spans="1:35" s="123" customFormat="1" x14ac:dyDescent="0.25">
      <c r="A26" s="629"/>
      <c r="B26" s="672" t="s">
        <v>599</v>
      </c>
      <c r="C26" s="671" t="s">
        <v>37</v>
      </c>
      <c r="D26" s="655">
        <f t="shared" si="1"/>
        <v>21.989152222222224</v>
      </c>
      <c r="E26" s="673">
        <f t="shared" si="5"/>
        <v>0</v>
      </c>
      <c r="F26" s="674">
        <f>SUM(F54,F82,F131)</f>
        <v>0</v>
      </c>
      <c r="G26" s="675">
        <f>SUM(G54,G82,G131)</f>
        <v>0</v>
      </c>
      <c r="H26" s="676">
        <f>SUM(H54,H82,H131)</f>
        <v>0</v>
      </c>
      <c r="I26" s="677">
        <f t="shared" si="3"/>
        <v>0</v>
      </c>
      <c r="J26" s="674">
        <f>SUM(J54,J82,J131)</f>
        <v>0</v>
      </c>
      <c r="K26" s="675">
        <f>SUM(K54,K82,K131)</f>
        <v>0</v>
      </c>
      <c r="L26" s="676">
        <f>SUM(L54,L82,L131)</f>
        <v>0</v>
      </c>
      <c r="M26" s="678">
        <f>SUM(M54,M82,M131)</f>
        <v>0</v>
      </c>
      <c r="N26" s="378">
        <f t="shared" si="4"/>
        <v>21.989152222222224</v>
      </c>
      <c r="O26" s="666">
        <f>SUM(O54,O82,O131)</f>
        <v>21.989152222222224</v>
      </c>
      <c r="P26" s="676">
        <f>SUM(P54,P82,P131)</f>
        <v>0</v>
      </c>
      <c r="Q26" s="679">
        <f>SUM(Q54,Q82,Q131)</f>
        <v>0</v>
      </c>
      <c r="R26" s="124"/>
      <c r="S26" s="124"/>
      <c r="T26" s="124"/>
      <c r="U26" s="124"/>
      <c r="V26"/>
      <c r="W26"/>
      <c r="X26"/>
      <c r="Y26"/>
      <c r="Z26"/>
      <c r="AA26"/>
      <c r="AB26"/>
      <c r="AC26"/>
      <c r="AD26"/>
      <c r="AE26"/>
      <c r="AF26"/>
      <c r="AG26"/>
      <c r="AH26"/>
      <c r="AI26"/>
    </row>
    <row r="27" spans="1:35" s="123" customFormat="1" x14ac:dyDescent="0.25">
      <c r="A27" s="629"/>
      <c r="B27" s="672" t="s">
        <v>600</v>
      </c>
      <c r="C27" s="680" t="s">
        <v>40</v>
      </c>
      <c r="D27" s="655">
        <f t="shared" si="1"/>
        <v>0</v>
      </c>
      <c r="E27" s="673">
        <f t="shared" si="5"/>
        <v>0</v>
      </c>
      <c r="F27" s="674">
        <f t="shared" ref="F27:H30" si="17">SUM(F55,F83,F132)</f>
        <v>0</v>
      </c>
      <c r="G27" s="675">
        <f t="shared" si="17"/>
        <v>0</v>
      </c>
      <c r="H27" s="676">
        <f t="shared" si="17"/>
        <v>0</v>
      </c>
      <c r="I27" s="677">
        <f t="shared" si="3"/>
        <v>0</v>
      </c>
      <c r="J27" s="674">
        <f t="shared" ref="J27:Q30" si="18">SUM(J55,J83,J132)</f>
        <v>0</v>
      </c>
      <c r="K27" s="675">
        <f t="shared" si="18"/>
        <v>0</v>
      </c>
      <c r="L27" s="676">
        <f t="shared" si="18"/>
        <v>0</v>
      </c>
      <c r="M27" s="678">
        <f t="shared" si="18"/>
        <v>0</v>
      </c>
      <c r="N27" s="378">
        <f t="shared" si="4"/>
        <v>0</v>
      </c>
      <c r="O27" s="666">
        <f t="shared" ref="O27:Q29" si="19">SUM(O55,O83,O132)</f>
        <v>0</v>
      </c>
      <c r="P27" s="676">
        <f t="shared" si="19"/>
        <v>0</v>
      </c>
      <c r="Q27" s="679">
        <f t="shared" si="19"/>
        <v>0</v>
      </c>
      <c r="R27" s="124"/>
      <c r="S27" s="124"/>
      <c r="T27" s="124"/>
      <c r="U27" s="124"/>
      <c r="V27"/>
      <c r="W27"/>
      <c r="X27"/>
      <c r="Y27"/>
      <c r="Z27"/>
      <c r="AA27"/>
      <c r="AB27"/>
      <c r="AC27"/>
      <c r="AD27"/>
      <c r="AE27"/>
      <c r="AF27"/>
      <c r="AG27"/>
      <c r="AH27"/>
      <c r="AI27"/>
    </row>
    <row r="28" spans="1:35" s="123" customFormat="1" x14ac:dyDescent="0.25">
      <c r="A28" s="629"/>
      <c r="B28" s="672" t="s">
        <v>601</v>
      </c>
      <c r="C28" s="680" t="s">
        <v>43</v>
      </c>
      <c r="D28" s="655">
        <f t="shared" si="1"/>
        <v>0</v>
      </c>
      <c r="E28" s="673">
        <f t="shared" si="5"/>
        <v>0</v>
      </c>
      <c r="F28" s="674">
        <f t="shared" si="17"/>
        <v>0</v>
      </c>
      <c r="G28" s="675">
        <f t="shared" si="17"/>
        <v>0</v>
      </c>
      <c r="H28" s="676">
        <f t="shared" si="17"/>
        <v>0</v>
      </c>
      <c r="I28" s="677">
        <f t="shared" si="3"/>
        <v>0</v>
      </c>
      <c r="J28" s="674">
        <f t="shared" si="18"/>
        <v>0</v>
      </c>
      <c r="K28" s="675">
        <f t="shared" si="18"/>
        <v>0</v>
      </c>
      <c r="L28" s="676">
        <f t="shared" si="18"/>
        <v>0</v>
      </c>
      <c r="M28" s="678">
        <f t="shared" si="18"/>
        <v>0</v>
      </c>
      <c r="N28" s="378">
        <f t="shared" si="4"/>
        <v>0</v>
      </c>
      <c r="O28" s="666">
        <f t="shared" si="19"/>
        <v>0</v>
      </c>
      <c r="P28" s="676">
        <f t="shared" si="19"/>
        <v>0</v>
      </c>
      <c r="Q28" s="679">
        <f t="shared" si="19"/>
        <v>0</v>
      </c>
      <c r="R28" s="124"/>
      <c r="S28" s="124"/>
      <c r="T28" s="124"/>
      <c r="U28" s="124"/>
      <c r="V28"/>
      <c r="W28"/>
      <c r="X28"/>
      <c r="Y28"/>
      <c r="Z28"/>
      <c r="AA28"/>
      <c r="AB28"/>
      <c r="AC28"/>
      <c r="AD28"/>
      <c r="AE28"/>
      <c r="AF28"/>
      <c r="AG28"/>
      <c r="AH28"/>
      <c r="AI28"/>
    </row>
    <row r="29" spans="1:35" s="123" customFormat="1" ht="26.25" x14ac:dyDescent="0.25">
      <c r="A29" s="629"/>
      <c r="B29" s="672" t="s">
        <v>602</v>
      </c>
      <c r="C29" s="680" t="s">
        <v>603</v>
      </c>
      <c r="D29" s="655">
        <f t="shared" si="1"/>
        <v>0</v>
      </c>
      <c r="E29" s="673">
        <f t="shared" si="5"/>
        <v>0</v>
      </c>
      <c r="F29" s="674">
        <f t="shared" si="17"/>
        <v>0</v>
      </c>
      <c r="G29" s="675">
        <f t="shared" si="17"/>
        <v>0</v>
      </c>
      <c r="H29" s="676">
        <f t="shared" si="17"/>
        <v>0</v>
      </c>
      <c r="I29" s="677">
        <f t="shared" si="3"/>
        <v>0</v>
      </c>
      <c r="J29" s="674">
        <f t="shared" si="18"/>
        <v>0</v>
      </c>
      <c r="K29" s="675">
        <f t="shared" si="18"/>
        <v>0</v>
      </c>
      <c r="L29" s="676">
        <f t="shared" si="18"/>
        <v>0</v>
      </c>
      <c r="M29" s="678">
        <f t="shared" si="18"/>
        <v>0</v>
      </c>
      <c r="N29" s="378">
        <f t="shared" si="4"/>
        <v>0</v>
      </c>
      <c r="O29" s="666">
        <f t="shared" si="19"/>
        <v>0</v>
      </c>
      <c r="P29" s="676">
        <f t="shared" si="19"/>
        <v>0</v>
      </c>
      <c r="Q29" s="679">
        <f t="shared" si="19"/>
        <v>0</v>
      </c>
      <c r="R29" s="124"/>
      <c r="S29" s="124"/>
      <c r="T29" s="124"/>
      <c r="U29" s="124"/>
      <c r="V29"/>
      <c r="W29"/>
      <c r="X29"/>
      <c r="Y29"/>
      <c r="Z29"/>
      <c r="AA29"/>
      <c r="AB29"/>
      <c r="AC29"/>
      <c r="AD29"/>
      <c r="AE29"/>
      <c r="AF29"/>
      <c r="AG29"/>
      <c r="AH29"/>
      <c r="AI29"/>
    </row>
    <row r="30" spans="1:35" s="123" customFormat="1" ht="26.25" x14ac:dyDescent="0.25">
      <c r="A30" s="629"/>
      <c r="B30" s="672" t="s">
        <v>604</v>
      </c>
      <c r="C30" s="681" t="s">
        <v>605</v>
      </c>
      <c r="D30" s="655">
        <f t="shared" si="1"/>
        <v>0</v>
      </c>
      <c r="E30" s="673">
        <f t="shared" si="5"/>
        <v>0</v>
      </c>
      <c r="F30" s="674">
        <f t="shared" si="17"/>
        <v>0</v>
      </c>
      <c r="G30" s="675">
        <f t="shared" si="17"/>
        <v>0</v>
      </c>
      <c r="H30" s="676">
        <f t="shared" si="17"/>
        <v>0</v>
      </c>
      <c r="I30" s="677">
        <f t="shared" si="3"/>
        <v>0</v>
      </c>
      <c r="J30" s="674">
        <f t="shared" si="18"/>
        <v>0</v>
      </c>
      <c r="K30" s="675">
        <f t="shared" si="18"/>
        <v>0</v>
      </c>
      <c r="L30" s="676">
        <f t="shared" si="18"/>
        <v>0</v>
      </c>
      <c r="M30" s="678">
        <f t="shared" si="18"/>
        <v>0</v>
      </c>
      <c r="N30" s="378">
        <f t="shared" si="4"/>
        <v>0</v>
      </c>
      <c r="O30" s="666">
        <f>SUM(O58,O86,O135)</f>
        <v>0</v>
      </c>
      <c r="P30" s="676">
        <f t="shared" si="18"/>
        <v>0</v>
      </c>
      <c r="Q30" s="679">
        <f t="shared" si="18"/>
        <v>0</v>
      </c>
      <c r="R30" s="124"/>
      <c r="S30" s="124"/>
      <c r="T30" s="124"/>
      <c r="U30" s="124"/>
      <c r="V30"/>
      <c r="W30"/>
      <c r="X30"/>
      <c r="Y30"/>
      <c r="Z30"/>
      <c r="AA30"/>
      <c r="AB30"/>
      <c r="AC30"/>
      <c r="AD30"/>
      <c r="AE30"/>
      <c r="AF30"/>
      <c r="AG30"/>
      <c r="AH30"/>
      <c r="AI30"/>
    </row>
    <row r="31" spans="1:35" s="123" customFormat="1" x14ac:dyDescent="0.25">
      <c r="A31" s="629"/>
      <c r="B31" s="653" t="s">
        <v>260</v>
      </c>
      <c r="C31" s="682" t="s">
        <v>51</v>
      </c>
      <c r="D31" s="683">
        <f t="shared" si="1"/>
        <v>61.000057034968883</v>
      </c>
      <c r="E31" s="684">
        <f t="shared" si="5"/>
        <v>11.433415818332854</v>
      </c>
      <c r="F31" s="685">
        <f>SUM(F32:F33)</f>
        <v>0.97794534689066859</v>
      </c>
      <c r="G31" s="686">
        <f>SUM(G32:G33)</f>
        <v>1.6512095497504022</v>
      </c>
      <c r="H31" s="687">
        <f>SUM(H32:H33)</f>
        <v>8.8042609216917835</v>
      </c>
      <c r="I31" s="688">
        <f t="shared" si="3"/>
        <v>37.262093741167014</v>
      </c>
      <c r="J31" s="685">
        <f t="shared" ref="J31:Q31" si="20">SUM(J32:J33)</f>
        <v>28.774370462505008</v>
      </c>
      <c r="K31" s="686">
        <f t="shared" si="20"/>
        <v>5.3071794845520657</v>
      </c>
      <c r="L31" s="687">
        <f t="shared" si="20"/>
        <v>3.1805437941099441</v>
      </c>
      <c r="M31" s="689">
        <f t="shared" si="20"/>
        <v>8.056394415071863E-2</v>
      </c>
      <c r="N31" s="688">
        <f t="shared" si="4"/>
        <v>12.219159565107116</v>
      </c>
      <c r="O31" s="689">
        <f>SUM(O32:O33)</f>
        <v>12.219159565107116</v>
      </c>
      <c r="P31" s="687">
        <f t="shared" si="20"/>
        <v>0</v>
      </c>
      <c r="Q31" s="684">
        <f t="shared" si="20"/>
        <v>4.8239662111792684E-3</v>
      </c>
      <c r="R31" s="124"/>
      <c r="S31" s="124"/>
      <c r="T31" s="124"/>
      <c r="U31" s="124"/>
      <c r="V31"/>
      <c r="W31"/>
      <c r="X31"/>
      <c r="Y31"/>
      <c r="Z31"/>
      <c r="AA31"/>
      <c r="AB31"/>
      <c r="AC31"/>
      <c r="AD31"/>
      <c r="AE31"/>
      <c r="AF31"/>
      <c r="AG31"/>
      <c r="AH31"/>
      <c r="AI31"/>
    </row>
    <row r="32" spans="1:35" s="123" customFormat="1" x14ac:dyDescent="0.25">
      <c r="A32" s="629"/>
      <c r="B32" s="690" t="s">
        <v>262</v>
      </c>
      <c r="C32" s="691" t="s">
        <v>53</v>
      </c>
      <c r="D32" s="692">
        <f t="shared" si="1"/>
        <v>14.278571428571428</v>
      </c>
      <c r="E32" s="693">
        <f t="shared" si="5"/>
        <v>0.62058844169433502</v>
      </c>
      <c r="F32" s="694">
        <f t="shared" ref="F32:H33" si="21">SUM(F60,F88,F137)</f>
        <v>2.4038788086837921E-2</v>
      </c>
      <c r="G32" s="695">
        <f t="shared" si="21"/>
        <v>9.4211780103772111E-2</v>
      </c>
      <c r="H32" s="696">
        <f t="shared" si="21"/>
        <v>0.50233787350372494</v>
      </c>
      <c r="I32" s="418">
        <f t="shared" si="3"/>
        <v>1.5059004043637678</v>
      </c>
      <c r="J32" s="694">
        <f t="shared" ref="J32:M33" si="22">SUM(J60,J88,J137)</f>
        <v>1.0216229731728887</v>
      </c>
      <c r="K32" s="695">
        <f t="shared" si="22"/>
        <v>0.3028076155721422</v>
      </c>
      <c r="L32" s="696">
        <f t="shared" si="22"/>
        <v>0.1814698156187369</v>
      </c>
      <c r="M32" s="697">
        <f t="shared" si="22"/>
        <v>4.5966743541226499E-3</v>
      </c>
      <c r="N32" s="713">
        <f t="shared" si="4"/>
        <v>12.147210670867858</v>
      </c>
      <c r="O32" s="666">
        <f t="shared" ref="O32:Q33" si="23">SUM(O60,O88,O137)</f>
        <v>12.147210670867858</v>
      </c>
      <c r="P32" s="696">
        <f t="shared" si="23"/>
        <v>0</v>
      </c>
      <c r="Q32" s="698">
        <f t="shared" si="23"/>
        <v>2.7523729134460643E-4</v>
      </c>
      <c r="R32" s="124"/>
      <c r="S32" s="124"/>
      <c r="T32" s="124"/>
      <c r="U32" s="124"/>
      <c r="V32"/>
      <c r="W32"/>
      <c r="X32"/>
      <c r="Y32"/>
      <c r="Z32"/>
      <c r="AA32"/>
      <c r="AB32"/>
      <c r="AC32"/>
      <c r="AD32"/>
      <c r="AE32"/>
      <c r="AF32"/>
      <c r="AG32"/>
      <c r="AH32"/>
      <c r="AI32"/>
    </row>
    <row r="33" spans="1:35" s="123" customFormat="1" ht="26.25" x14ac:dyDescent="0.25">
      <c r="A33" s="629"/>
      <c r="B33" s="690" t="s">
        <v>264</v>
      </c>
      <c r="C33" s="699" t="s">
        <v>55</v>
      </c>
      <c r="D33" s="683">
        <f t="shared" si="1"/>
        <v>46.721485606397458</v>
      </c>
      <c r="E33" s="684">
        <f t="shared" si="5"/>
        <v>10.81282737663852</v>
      </c>
      <c r="F33" s="523">
        <f t="shared" si="21"/>
        <v>0.95390655880383068</v>
      </c>
      <c r="G33" s="524">
        <f t="shared" si="21"/>
        <v>1.5569977696466302</v>
      </c>
      <c r="H33" s="525">
        <f t="shared" si="21"/>
        <v>8.3019230481880584</v>
      </c>
      <c r="I33" s="688">
        <f t="shared" si="3"/>
        <v>35.75619333680325</v>
      </c>
      <c r="J33" s="523">
        <f t="shared" si="22"/>
        <v>27.752747489332119</v>
      </c>
      <c r="K33" s="524">
        <f t="shared" si="22"/>
        <v>5.0043718689799235</v>
      </c>
      <c r="L33" s="525">
        <f t="shared" si="22"/>
        <v>2.9990739784912073</v>
      </c>
      <c r="M33" s="700">
        <f t="shared" si="22"/>
        <v>7.5967269796595988E-2</v>
      </c>
      <c r="N33" s="378">
        <f t="shared" si="4"/>
        <v>7.1948894239258473E-2</v>
      </c>
      <c r="O33" s="666">
        <f t="shared" si="23"/>
        <v>7.1948894239258473E-2</v>
      </c>
      <c r="P33" s="525">
        <f t="shared" si="23"/>
        <v>0</v>
      </c>
      <c r="Q33" s="522">
        <f t="shared" si="23"/>
        <v>4.5487289198346617E-3</v>
      </c>
      <c r="R33" s="124"/>
      <c r="S33" s="124"/>
      <c r="T33" s="124"/>
      <c r="U33" s="124"/>
      <c r="V33"/>
      <c r="W33"/>
      <c r="X33"/>
      <c r="Y33"/>
      <c r="Z33"/>
      <c r="AA33"/>
      <c r="AB33"/>
      <c r="AC33"/>
      <c r="AD33"/>
      <c r="AE33"/>
      <c r="AF33"/>
      <c r="AG33"/>
      <c r="AH33"/>
      <c r="AI33"/>
    </row>
    <row r="34" spans="1:35" s="123" customFormat="1" x14ac:dyDescent="0.25">
      <c r="A34" s="629"/>
      <c r="B34" s="701" t="s">
        <v>268</v>
      </c>
      <c r="C34" s="702" t="s">
        <v>606</v>
      </c>
      <c r="D34" s="683">
        <f t="shared" si="1"/>
        <v>3.0125933333333337</v>
      </c>
      <c r="E34" s="684">
        <f t="shared" si="5"/>
        <v>0.90972418059487981</v>
      </c>
      <c r="F34" s="685">
        <f>SUM(F35:F37)</f>
        <v>0.14582805430553678</v>
      </c>
      <c r="G34" s="686">
        <f t="shared" ref="G34:Q34" si="24">SUM(G35:G37)</f>
        <v>0.11532349275115943</v>
      </c>
      <c r="H34" s="687">
        <f t="shared" si="24"/>
        <v>0.64857263353818362</v>
      </c>
      <c r="I34" s="688">
        <f t="shared" si="3"/>
        <v>1.8470392571604248</v>
      </c>
      <c r="J34" s="685">
        <f t="shared" si="24"/>
        <v>1.0061031889426966</v>
      </c>
      <c r="K34" s="686">
        <f t="shared" si="24"/>
        <v>0.61508590643497296</v>
      </c>
      <c r="L34" s="687">
        <f t="shared" si="24"/>
        <v>0.22585016178275524</v>
      </c>
      <c r="M34" s="689">
        <f t="shared" si="24"/>
        <v>9.8633750167979872E-3</v>
      </c>
      <c r="N34" s="688">
        <f t="shared" si="4"/>
        <v>0.11769863061852391</v>
      </c>
      <c r="O34" s="689">
        <f>SUM(O35:O37)</f>
        <v>0.11769863061852391</v>
      </c>
      <c r="P34" s="687">
        <f t="shared" si="24"/>
        <v>0</v>
      </c>
      <c r="Q34" s="684">
        <f t="shared" si="24"/>
        <v>0.1282678899427071</v>
      </c>
      <c r="R34" s="124"/>
      <c r="S34" s="124"/>
      <c r="T34" s="124"/>
      <c r="U34" s="124"/>
      <c r="V34"/>
      <c r="W34"/>
      <c r="X34"/>
      <c r="Y34"/>
      <c r="Z34"/>
      <c r="AA34"/>
      <c r="AB34"/>
      <c r="AC34"/>
      <c r="AD34"/>
      <c r="AE34"/>
      <c r="AF34"/>
      <c r="AG34"/>
      <c r="AH34"/>
      <c r="AI34"/>
    </row>
    <row r="35" spans="1:35" s="123" customFormat="1" x14ac:dyDescent="0.25">
      <c r="A35" s="629"/>
      <c r="B35" s="703" t="s">
        <v>270</v>
      </c>
      <c r="C35" s="699" t="s">
        <v>1435</v>
      </c>
      <c r="D35" s="683">
        <f t="shared" si="1"/>
        <v>0</v>
      </c>
      <c r="E35" s="684">
        <f t="shared" si="5"/>
        <v>0</v>
      </c>
      <c r="F35" s="523">
        <f t="shared" ref="F35:H37" si="25">SUM(F63,F91,F140)</f>
        <v>0</v>
      </c>
      <c r="G35" s="524">
        <f t="shared" si="25"/>
        <v>0</v>
      </c>
      <c r="H35" s="525">
        <f t="shared" si="25"/>
        <v>0</v>
      </c>
      <c r="I35" s="688">
        <f t="shared" si="3"/>
        <v>0</v>
      </c>
      <c r="J35" s="523">
        <f t="shared" ref="J35:M37" si="26">SUM(J63,J91,J140)</f>
        <v>0</v>
      </c>
      <c r="K35" s="524">
        <f t="shared" si="26"/>
        <v>0</v>
      </c>
      <c r="L35" s="525">
        <f t="shared" si="26"/>
        <v>0</v>
      </c>
      <c r="M35" s="700">
        <f t="shared" si="26"/>
        <v>0</v>
      </c>
      <c r="N35" s="526">
        <f t="shared" si="4"/>
        <v>0</v>
      </c>
      <c r="O35" s="700">
        <f t="shared" ref="O35:Q37" si="27">SUM(O63,O91,O140)</f>
        <v>0</v>
      </c>
      <c r="P35" s="525">
        <f t="shared" si="27"/>
        <v>0</v>
      </c>
      <c r="Q35" s="522">
        <f t="shared" si="27"/>
        <v>0</v>
      </c>
      <c r="R35" s="124"/>
      <c r="S35" s="124"/>
      <c r="T35" s="124"/>
      <c r="U35" s="124"/>
      <c r="V35"/>
      <c r="W35"/>
      <c r="X35"/>
      <c r="Y35"/>
      <c r="Z35"/>
      <c r="AA35"/>
      <c r="AB35"/>
      <c r="AC35"/>
      <c r="AD35"/>
      <c r="AE35"/>
      <c r="AF35"/>
      <c r="AG35"/>
      <c r="AH35"/>
      <c r="AI35"/>
    </row>
    <row r="36" spans="1:35" s="123" customFormat="1" x14ac:dyDescent="0.25">
      <c r="A36" s="629"/>
      <c r="B36" s="703" t="s">
        <v>607</v>
      </c>
      <c r="C36" s="699" t="s">
        <v>47</v>
      </c>
      <c r="D36" s="683">
        <f t="shared" si="1"/>
        <v>3.0125933333333337</v>
      </c>
      <c r="E36" s="684">
        <f t="shared" si="5"/>
        <v>0.90972418059487981</v>
      </c>
      <c r="F36" s="523">
        <f t="shared" si="25"/>
        <v>0.14582805430553678</v>
      </c>
      <c r="G36" s="524">
        <f t="shared" si="25"/>
        <v>0.11532349275115943</v>
      </c>
      <c r="H36" s="525">
        <f t="shared" si="25"/>
        <v>0.64857263353818362</v>
      </c>
      <c r="I36" s="688">
        <f t="shared" si="3"/>
        <v>1.8470392571604248</v>
      </c>
      <c r="J36" s="523">
        <f t="shared" si="26"/>
        <v>1.0061031889426966</v>
      </c>
      <c r="K36" s="524">
        <f t="shared" si="26"/>
        <v>0.61508590643497296</v>
      </c>
      <c r="L36" s="525">
        <f t="shared" si="26"/>
        <v>0.22585016178275524</v>
      </c>
      <c r="M36" s="700">
        <f t="shared" si="26"/>
        <v>9.8633750167979872E-3</v>
      </c>
      <c r="N36" s="526">
        <f t="shared" si="4"/>
        <v>0.11769863061852391</v>
      </c>
      <c r="O36" s="700">
        <f t="shared" si="27"/>
        <v>0.11769863061852391</v>
      </c>
      <c r="P36" s="525">
        <f t="shared" si="27"/>
        <v>0</v>
      </c>
      <c r="Q36" s="522">
        <f t="shared" si="27"/>
        <v>0.1282678899427071</v>
      </c>
      <c r="R36" s="124"/>
      <c r="S36" s="124"/>
      <c r="T36" s="124"/>
      <c r="U36" s="124"/>
      <c r="V36"/>
      <c r="W36"/>
      <c r="X36"/>
      <c r="Y36"/>
      <c r="Z36"/>
      <c r="AA36"/>
      <c r="AB36"/>
      <c r="AC36"/>
      <c r="AD36"/>
      <c r="AE36"/>
      <c r="AF36"/>
      <c r="AG36"/>
      <c r="AH36"/>
      <c r="AI36"/>
    </row>
    <row r="37" spans="1:35" s="123" customFormat="1" ht="15.75" thickBot="1" x14ac:dyDescent="0.3">
      <c r="A37" s="629"/>
      <c r="B37" s="704" t="s">
        <v>608</v>
      </c>
      <c r="C37" s="705" t="s">
        <v>1435</v>
      </c>
      <c r="D37" s="706">
        <f t="shared" si="1"/>
        <v>0</v>
      </c>
      <c r="E37" s="707">
        <f t="shared" si="5"/>
        <v>0</v>
      </c>
      <c r="F37" s="708">
        <f t="shared" si="25"/>
        <v>0</v>
      </c>
      <c r="G37" s="709">
        <f t="shared" si="25"/>
        <v>0</v>
      </c>
      <c r="H37" s="710">
        <f t="shared" si="25"/>
        <v>0</v>
      </c>
      <c r="I37" s="711">
        <f t="shared" si="3"/>
        <v>0</v>
      </c>
      <c r="J37" s="708">
        <f t="shared" si="26"/>
        <v>0</v>
      </c>
      <c r="K37" s="709">
        <f t="shared" si="26"/>
        <v>0</v>
      </c>
      <c r="L37" s="710">
        <f t="shared" si="26"/>
        <v>0</v>
      </c>
      <c r="M37" s="712">
        <f t="shared" si="26"/>
        <v>0</v>
      </c>
      <c r="N37" s="713">
        <f t="shared" si="4"/>
        <v>0</v>
      </c>
      <c r="O37" s="712">
        <f t="shared" si="27"/>
        <v>0</v>
      </c>
      <c r="P37" s="710">
        <f t="shared" si="27"/>
        <v>0</v>
      </c>
      <c r="Q37" s="714">
        <f t="shared" si="27"/>
        <v>0</v>
      </c>
      <c r="R37" s="124"/>
      <c r="S37" s="124"/>
      <c r="T37" s="124"/>
      <c r="U37" s="124"/>
      <c r="V37"/>
      <c r="W37"/>
      <c r="X37"/>
      <c r="Y37"/>
      <c r="Z37"/>
      <c r="AA37"/>
      <c r="AB37"/>
      <c r="AC37"/>
      <c r="AD37"/>
      <c r="AE37"/>
      <c r="AF37"/>
      <c r="AG37"/>
      <c r="AH37"/>
      <c r="AI37"/>
    </row>
    <row r="38" spans="1:35" s="123" customFormat="1" ht="16.5" thickTop="1" thickBot="1" x14ac:dyDescent="0.3">
      <c r="A38" s="629"/>
      <c r="B38" s="874" t="s">
        <v>103</v>
      </c>
      <c r="C38" s="875" t="s">
        <v>609</v>
      </c>
      <c r="D38" s="876">
        <f t="shared" si="1"/>
        <v>4307.0123416556817</v>
      </c>
      <c r="E38" s="877">
        <f>E39+E43+E50+E53+E59+E62</f>
        <v>1357.3283000202844</v>
      </c>
      <c r="F38" s="878">
        <f t="shared" ref="F38:Q38" si="28">F39+F43+F50+F53+F59+F62</f>
        <v>92.809399390039957</v>
      </c>
      <c r="G38" s="879">
        <f t="shared" si="28"/>
        <v>209.31662021428556</v>
      </c>
      <c r="H38" s="880">
        <f t="shared" si="28"/>
        <v>1055.2022804159587</v>
      </c>
      <c r="I38" s="876">
        <f t="shared" si="28"/>
        <v>2913.7903776036515</v>
      </c>
      <c r="J38" s="878">
        <f t="shared" si="28"/>
        <v>1637.659695347334</v>
      </c>
      <c r="K38" s="879">
        <f t="shared" si="28"/>
        <v>1265.0398664706033</v>
      </c>
      <c r="L38" s="880">
        <f t="shared" si="28"/>
        <v>11.090815785714288</v>
      </c>
      <c r="M38" s="881">
        <f t="shared" si="28"/>
        <v>0.49498800000000004</v>
      </c>
      <c r="N38" s="876">
        <f t="shared" si="4"/>
        <v>34.132009365079369</v>
      </c>
      <c r="O38" s="881">
        <f>O39+O43+O50+O53+O59+O62</f>
        <v>34.132009365079369</v>
      </c>
      <c r="P38" s="880">
        <f t="shared" si="28"/>
        <v>0</v>
      </c>
      <c r="Q38" s="877">
        <f t="shared" si="28"/>
        <v>1.2666666666666666</v>
      </c>
      <c r="R38" s="124"/>
      <c r="S38" s="124"/>
      <c r="T38" s="124"/>
      <c r="U38" s="124"/>
      <c r="V38"/>
      <c r="W38"/>
      <c r="X38"/>
      <c r="Y38"/>
      <c r="Z38"/>
      <c r="AA38"/>
      <c r="AB38"/>
      <c r="AC38"/>
      <c r="AD38"/>
      <c r="AE38"/>
      <c r="AF38"/>
      <c r="AG38"/>
      <c r="AH38"/>
      <c r="AI38"/>
    </row>
    <row r="39" spans="1:35" s="123" customFormat="1" ht="15.75" thickTop="1" x14ac:dyDescent="0.25">
      <c r="A39" s="629"/>
      <c r="B39" s="653" t="s">
        <v>105</v>
      </c>
      <c r="C39" s="654" t="s">
        <v>6</v>
      </c>
      <c r="D39" s="655">
        <f t="shared" si="1"/>
        <v>1.2666666666666666</v>
      </c>
      <c r="E39" s="656">
        <f>SUM(F39:H39)</f>
        <v>0</v>
      </c>
      <c r="F39" s="657">
        <f>SUM(F40:F42)</f>
        <v>0</v>
      </c>
      <c r="G39" s="658">
        <f>SUM(G40:G42)</f>
        <v>0</v>
      </c>
      <c r="H39" s="659">
        <f>SUM(H40:H42)</f>
        <v>0</v>
      </c>
      <c r="I39" s="655">
        <f t="shared" ref="I39:I62" si="29">SUM(J39:L39)</f>
        <v>0</v>
      </c>
      <c r="J39" s="657">
        <f t="shared" ref="J39:Q39" si="30">SUM(J40:J42)</f>
        <v>0</v>
      </c>
      <c r="K39" s="658">
        <f t="shared" si="30"/>
        <v>0</v>
      </c>
      <c r="L39" s="659">
        <f t="shared" si="30"/>
        <v>0</v>
      </c>
      <c r="M39" s="660">
        <f t="shared" si="30"/>
        <v>0</v>
      </c>
      <c r="N39" s="655">
        <f t="shared" si="4"/>
        <v>0</v>
      </c>
      <c r="O39" s="660">
        <f>SUM(O40:O42)</f>
        <v>0</v>
      </c>
      <c r="P39" s="659">
        <f t="shared" si="30"/>
        <v>0</v>
      </c>
      <c r="Q39" s="656">
        <f t="shared" si="30"/>
        <v>1.2666666666666666</v>
      </c>
      <c r="R39" s="124"/>
      <c r="S39" s="124"/>
      <c r="T39" s="124"/>
      <c r="U39" s="124"/>
      <c r="V39"/>
      <c r="W39"/>
      <c r="X39"/>
      <c r="Y39"/>
      <c r="Z39"/>
      <c r="AA39"/>
      <c r="AB39"/>
      <c r="AC39"/>
      <c r="AD39"/>
      <c r="AE39"/>
      <c r="AF39"/>
      <c r="AG39"/>
      <c r="AH39"/>
      <c r="AI39"/>
    </row>
    <row r="40" spans="1:35" s="123" customFormat="1" x14ac:dyDescent="0.25">
      <c r="A40" s="629"/>
      <c r="B40" s="661" t="s">
        <v>107</v>
      </c>
      <c r="C40" s="662" t="s">
        <v>8</v>
      </c>
      <c r="D40" s="655">
        <f t="shared" si="1"/>
        <v>1.2666666666666666</v>
      </c>
      <c r="E40" s="656">
        <f t="shared" ref="E40:E65" si="31">SUM(F40:H40)</f>
        <v>0</v>
      </c>
      <c r="F40" s="715">
        <v>0</v>
      </c>
      <c r="G40" s="716">
        <v>0</v>
      </c>
      <c r="H40" s="717">
        <v>0</v>
      </c>
      <c r="I40" s="655">
        <f t="shared" si="29"/>
        <v>0</v>
      </c>
      <c r="J40" s="715">
        <v>0</v>
      </c>
      <c r="K40" s="716">
        <v>0</v>
      </c>
      <c r="L40" s="717">
        <v>0</v>
      </c>
      <c r="M40" s="718">
        <v>0</v>
      </c>
      <c r="N40" s="667">
        <f t="shared" si="4"/>
        <v>0</v>
      </c>
      <c r="O40" s="718">
        <v>0</v>
      </c>
      <c r="P40" s="719">
        <v>0</v>
      </c>
      <c r="Q40" s="720">
        <v>1.2666666666666666</v>
      </c>
      <c r="R40" s="124" t="s">
        <v>1383</v>
      </c>
      <c r="S40" s="124"/>
      <c r="T40" s="124"/>
      <c r="U40" s="124"/>
      <c r="V40"/>
      <c r="W40"/>
      <c r="X40"/>
      <c r="Y40"/>
      <c r="Z40"/>
      <c r="AA40"/>
      <c r="AB40"/>
      <c r="AC40"/>
      <c r="AD40"/>
      <c r="AE40"/>
      <c r="AF40"/>
      <c r="AG40"/>
      <c r="AH40"/>
      <c r="AI40"/>
    </row>
    <row r="41" spans="1:35" s="123" customFormat="1" x14ac:dyDescent="0.25">
      <c r="A41" s="629"/>
      <c r="B41" s="661" t="s">
        <v>109</v>
      </c>
      <c r="C41" s="662" t="s">
        <v>9</v>
      </c>
      <c r="D41" s="655">
        <f t="shared" si="1"/>
        <v>0</v>
      </c>
      <c r="E41" s="656">
        <f t="shared" si="31"/>
        <v>0</v>
      </c>
      <c r="F41" s="715">
        <v>0</v>
      </c>
      <c r="G41" s="716">
        <v>0</v>
      </c>
      <c r="H41" s="717">
        <v>0</v>
      </c>
      <c r="I41" s="655">
        <f t="shared" si="29"/>
        <v>0</v>
      </c>
      <c r="J41" s="715">
        <v>0</v>
      </c>
      <c r="K41" s="716">
        <v>0</v>
      </c>
      <c r="L41" s="717">
        <v>0</v>
      </c>
      <c r="M41" s="718">
        <v>0</v>
      </c>
      <c r="N41" s="667">
        <f t="shared" si="4"/>
        <v>0</v>
      </c>
      <c r="O41" s="718">
        <v>0</v>
      </c>
      <c r="P41" s="719">
        <v>0</v>
      </c>
      <c r="Q41" s="720">
        <v>0</v>
      </c>
      <c r="R41" s="124" t="s">
        <v>1385</v>
      </c>
      <c r="S41" s="124"/>
      <c r="T41" s="124"/>
      <c r="U41" s="124"/>
      <c r="V41"/>
      <c r="W41"/>
      <c r="X41"/>
      <c r="Y41"/>
      <c r="Z41"/>
      <c r="AA41"/>
      <c r="AB41"/>
      <c r="AC41"/>
      <c r="AD41"/>
      <c r="AE41"/>
      <c r="AF41"/>
      <c r="AG41"/>
      <c r="AH41"/>
      <c r="AI41"/>
    </row>
    <row r="42" spans="1:35" s="123" customFormat="1" x14ac:dyDescent="0.25">
      <c r="A42" s="629"/>
      <c r="B42" s="661" t="s">
        <v>111</v>
      </c>
      <c r="C42" s="662" t="s">
        <v>11</v>
      </c>
      <c r="D42" s="655">
        <f t="shared" si="1"/>
        <v>0</v>
      </c>
      <c r="E42" s="656">
        <f t="shared" si="31"/>
        <v>0</v>
      </c>
      <c r="F42" s="715">
        <v>0</v>
      </c>
      <c r="G42" s="716">
        <v>0</v>
      </c>
      <c r="H42" s="717">
        <v>0</v>
      </c>
      <c r="I42" s="655">
        <f t="shared" si="29"/>
        <v>0</v>
      </c>
      <c r="J42" s="715">
        <v>0</v>
      </c>
      <c r="K42" s="716">
        <v>0</v>
      </c>
      <c r="L42" s="717">
        <v>0</v>
      </c>
      <c r="M42" s="718">
        <v>0</v>
      </c>
      <c r="N42" s="667">
        <f t="shared" si="4"/>
        <v>0</v>
      </c>
      <c r="O42" s="718">
        <v>0</v>
      </c>
      <c r="P42" s="719">
        <v>0</v>
      </c>
      <c r="Q42" s="720">
        <v>0</v>
      </c>
      <c r="R42" s="124" t="s">
        <v>1387</v>
      </c>
      <c r="S42" s="124"/>
      <c r="T42" s="124"/>
      <c r="U42" s="124"/>
      <c r="V42"/>
      <c r="W42"/>
      <c r="X42"/>
      <c r="Y42"/>
      <c r="Z42"/>
      <c r="AA42"/>
      <c r="AB42"/>
      <c r="AC42"/>
      <c r="AD42"/>
      <c r="AE42"/>
      <c r="AF42"/>
      <c r="AG42"/>
      <c r="AH42"/>
      <c r="AI42"/>
    </row>
    <row r="43" spans="1:35" s="123" customFormat="1" x14ac:dyDescent="0.25">
      <c r="A43" s="629"/>
      <c r="B43" s="653" t="s">
        <v>114</v>
      </c>
      <c r="C43" s="669" t="s">
        <v>13</v>
      </c>
      <c r="D43" s="655">
        <f t="shared" si="1"/>
        <v>4229.0179305770152</v>
      </c>
      <c r="E43" s="656">
        <f t="shared" si="31"/>
        <v>1355.8220532768632</v>
      </c>
      <c r="F43" s="657">
        <f>SUM(F44:F49)</f>
        <v>91.319971593987319</v>
      </c>
      <c r="G43" s="658">
        <f>SUM(G44:G49)</f>
        <v>209.31662021428556</v>
      </c>
      <c r="H43" s="659">
        <f>SUM(H44:H49)</f>
        <v>1055.1854614685903</v>
      </c>
      <c r="I43" s="655">
        <f t="shared" si="29"/>
        <v>2872.7008893001516</v>
      </c>
      <c r="J43" s="657">
        <f t="shared" ref="J43:Q43" si="32">SUM(J44:J49)</f>
        <v>1609.8650235082534</v>
      </c>
      <c r="K43" s="658">
        <f t="shared" si="32"/>
        <v>1251.7450500061839</v>
      </c>
      <c r="L43" s="659">
        <f t="shared" si="32"/>
        <v>11.090815785714288</v>
      </c>
      <c r="M43" s="660">
        <f t="shared" si="32"/>
        <v>0.49498800000000004</v>
      </c>
      <c r="N43" s="655">
        <f t="shared" si="4"/>
        <v>0</v>
      </c>
      <c r="O43" s="660">
        <f>SUM(O44:O49)</f>
        <v>0</v>
      </c>
      <c r="P43" s="659">
        <f t="shared" si="32"/>
        <v>0</v>
      </c>
      <c r="Q43" s="656">
        <f t="shared" si="32"/>
        <v>0</v>
      </c>
      <c r="R43" s="124"/>
      <c r="S43" s="124"/>
      <c r="T43" s="124"/>
      <c r="U43" s="124"/>
      <c r="V43"/>
      <c r="W43"/>
      <c r="X43"/>
      <c r="Y43"/>
      <c r="Z43"/>
      <c r="AA43"/>
      <c r="AB43"/>
      <c r="AC43"/>
      <c r="AD43"/>
      <c r="AE43"/>
      <c r="AF43"/>
      <c r="AG43"/>
      <c r="AH43"/>
      <c r="AI43"/>
    </row>
    <row r="44" spans="1:35" s="123" customFormat="1" x14ac:dyDescent="0.25">
      <c r="A44" s="629"/>
      <c r="B44" s="661" t="s">
        <v>116</v>
      </c>
      <c r="C44" s="662" t="s">
        <v>15</v>
      </c>
      <c r="D44" s="655">
        <f t="shared" si="1"/>
        <v>9.3751674666666673</v>
      </c>
      <c r="E44" s="656">
        <f t="shared" si="31"/>
        <v>9.3751674666666673</v>
      </c>
      <c r="F44" s="715">
        <v>9.3751674666666673</v>
      </c>
      <c r="G44" s="716">
        <v>0</v>
      </c>
      <c r="H44" s="717">
        <v>0</v>
      </c>
      <c r="I44" s="655">
        <f t="shared" si="29"/>
        <v>0</v>
      </c>
      <c r="J44" s="715">
        <v>0</v>
      </c>
      <c r="K44" s="716">
        <v>0</v>
      </c>
      <c r="L44" s="717">
        <v>0</v>
      </c>
      <c r="M44" s="718">
        <v>0</v>
      </c>
      <c r="N44" s="667">
        <f t="shared" si="4"/>
        <v>0</v>
      </c>
      <c r="O44" s="718">
        <v>0</v>
      </c>
      <c r="P44" s="719">
        <v>0</v>
      </c>
      <c r="Q44" s="720">
        <v>0</v>
      </c>
      <c r="R44" s="124" t="s">
        <v>1389</v>
      </c>
      <c r="S44" s="124"/>
      <c r="T44" s="124"/>
      <c r="U44" s="124"/>
      <c r="V44"/>
      <c r="W44"/>
      <c r="X44"/>
      <c r="Y44"/>
      <c r="Z44"/>
      <c r="AA44"/>
      <c r="AB44"/>
      <c r="AC44"/>
      <c r="AD44"/>
      <c r="AE44"/>
      <c r="AF44"/>
      <c r="AG44"/>
      <c r="AH44"/>
      <c r="AI44"/>
    </row>
    <row r="45" spans="1:35" s="123" customFormat="1" x14ac:dyDescent="0.25">
      <c r="A45" s="629"/>
      <c r="B45" s="661" t="s">
        <v>118</v>
      </c>
      <c r="C45" s="662" t="s">
        <v>594</v>
      </c>
      <c r="D45" s="655">
        <f t="shared" si="1"/>
        <v>10.670912208823527</v>
      </c>
      <c r="E45" s="656">
        <f t="shared" si="31"/>
        <v>9.979374486601305</v>
      </c>
      <c r="F45" s="715">
        <v>9.979374486601305</v>
      </c>
      <c r="G45" s="716">
        <v>0</v>
      </c>
      <c r="H45" s="717">
        <v>0</v>
      </c>
      <c r="I45" s="655">
        <f t="shared" si="29"/>
        <v>0.69153772222222165</v>
      </c>
      <c r="J45" s="715">
        <v>0.69153772222222165</v>
      </c>
      <c r="K45" s="716">
        <v>0</v>
      </c>
      <c r="L45" s="717">
        <v>0</v>
      </c>
      <c r="M45" s="718">
        <v>0</v>
      </c>
      <c r="N45" s="667">
        <f t="shared" si="4"/>
        <v>0</v>
      </c>
      <c r="O45" s="718">
        <v>0</v>
      </c>
      <c r="P45" s="719">
        <v>0</v>
      </c>
      <c r="Q45" s="720">
        <v>0</v>
      </c>
      <c r="R45" s="519" t="s">
        <v>1391</v>
      </c>
      <c r="S45" s="519" t="s">
        <v>1436</v>
      </c>
      <c r="T45" s="519" t="s">
        <v>1437</v>
      </c>
      <c r="U45" s="519" t="s">
        <v>1438</v>
      </c>
      <c r="V45"/>
      <c r="W45"/>
      <c r="X45"/>
      <c r="Y45"/>
      <c r="Z45"/>
      <c r="AA45"/>
      <c r="AB45"/>
      <c r="AC45"/>
      <c r="AD45"/>
      <c r="AE45"/>
      <c r="AF45"/>
      <c r="AG45"/>
      <c r="AH45"/>
      <c r="AI45"/>
    </row>
    <row r="46" spans="1:35" s="123" customFormat="1" x14ac:dyDescent="0.25">
      <c r="A46" s="629"/>
      <c r="B46" s="661" t="s">
        <v>119</v>
      </c>
      <c r="C46" s="662" t="s">
        <v>21</v>
      </c>
      <c r="D46" s="655">
        <f t="shared" si="1"/>
        <v>2276.6860892213344</v>
      </c>
      <c r="E46" s="656">
        <f t="shared" si="31"/>
        <v>1022.7743195802906</v>
      </c>
      <c r="F46" s="715">
        <v>0</v>
      </c>
      <c r="G46" s="716">
        <v>0</v>
      </c>
      <c r="H46" s="717">
        <v>1022.7743195802906</v>
      </c>
      <c r="I46" s="655">
        <f t="shared" si="29"/>
        <v>1253.4167816410438</v>
      </c>
      <c r="J46" s="715">
        <v>1253.4167816410438</v>
      </c>
      <c r="K46" s="716">
        <v>0</v>
      </c>
      <c r="L46" s="717">
        <v>0</v>
      </c>
      <c r="M46" s="718">
        <v>0.49498800000000004</v>
      </c>
      <c r="N46" s="667">
        <f t="shared" si="4"/>
        <v>0</v>
      </c>
      <c r="O46" s="718">
        <v>0</v>
      </c>
      <c r="P46" s="719">
        <v>0</v>
      </c>
      <c r="Q46" s="720">
        <v>0</v>
      </c>
      <c r="R46" s="519" t="s">
        <v>1393</v>
      </c>
      <c r="S46" s="124"/>
      <c r="T46" s="124"/>
      <c r="U46" s="124"/>
      <c r="V46"/>
      <c r="W46"/>
      <c r="X46"/>
      <c r="Y46"/>
      <c r="Z46"/>
      <c r="AA46"/>
      <c r="AB46"/>
      <c r="AC46"/>
      <c r="AD46"/>
      <c r="AE46"/>
      <c r="AF46"/>
      <c r="AG46"/>
      <c r="AH46"/>
      <c r="AI46"/>
    </row>
    <row r="47" spans="1:35" s="123" customFormat="1" x14ac:dyDescent="0.25">
      <c r="A47" s="629"/>
      <c r="B47" s="661" t="s">
        <v>610</v>
      </c>
      <c r="C47" s="662" t="s">
        <v>23</v>
      </c>
      <c r="D47" s="655">
        <f t="shared" si="1"/>
        <v>0</v>
      </c>
      <c r="E47" s="656">
        <f t="shared" si="31"/>
        <v>0</v>
      </c>
      <c r="F47" s="715">
        <v>0</v>
      </c>
      <c r="G47" s="716">
        <v>0</v>
      </c>
      <c r="H47" s="717">
        <v>0</v>
      </c>
      <c r="I47" s="655">
        <f t="shared" ref="I47:I48" si="33">SUM(J47:L47)</f>
        <v>0</v>
      </c>
      <c r="J47" s="715">
        <v>0</v>
      </c>
      <c r="K47" s="716">
        <v>0</v>
      </c>
      <c r="L47" s="717">
        <v>0</v>
      </c>
      <c r="M47" s="718">
        <v>0</v>
      </c>
      <c r="N47" s="667">
        <f t="shared" si="4"/>
        <v>0</v>
      </c>
      <c r="O47" s="718">
        <v>0</v>
      </c>
      <c r="P47" s="719">
        <v>0</v>
      </c>
      <c r="Q47" s="720">
        <v>0</v>
      </c>
      <c r="R47" s="519" t="s">
        <v>1395</v>
      </c>
      <c r="S47" s="124"/>
      <c r="T47" s="124"/>
      <c r="U47" s="124"/>
      <c r="V47"/>
      <c r="W47"/>
      <c r="X47"/>
      <c r="Y47"/>
      <c r="Z47"/>
      <c r="AA47"/>
      <c r="AB47"/>
      <c r="AC47"/>
      <c r="AD47"/>
      <c r="AE47"/>
      <c r="AF47"/>
      <c r="AG47"/>
      <c r="AH47"/>
      <c r="AI47"/>
    </row>
    <row r="48" spans="1:35" s="123" customFormat="1" x14ac:dyDescent="0.25">
      <c r="A48" s="629"/>
      <c r="B48" s="661" t="s">
        <v>611</v>
      </c>
      <c r="C48" s="662" t="s">
        <v>25</v>
      </c>
      <c r="D48" s="655">
        <f t="shared" si="1"/>
        <v>0</v>
      </c>
      <c r="E48" s="656">
        <f t="shared" si="31"/>
        <v>0</v>
      </c>
      <c r="F48" s="715">
        <v>0</v>
      </c>
      <c r="G48" s="716">
        <v>0</v>
      </c>
      <c r="H48" s="717">
        <v>0</v>
      </c>
      <c r="I48" s="655">
        <f t="shared" si="33"/>
        <v>0</v>
      </c>
      <c r="J48" s="715">
        <v>0</v>
      </c>
      <c r="K48" s="716">
        <v>0</v>
      </c>
      <c r="L48" s="717">
        <v>0</v>
      </c>
      <c r="M48" s="718">
        <v>0</v>
      </c>
      <c r="N48" s="667">
        <f t="shared" si="4"/>
        <v>0</v>
      </c>
      <c r="O48" s="718">
        <v>0</v>
      </c>
      <c r="P48" s="719">
        <v>0</v>
      </c>
      <c r="Q48" s="720">
        <v>0</v>
      </c>
      <c r="R48" s="519" t="s">
        <v>1397</v>
      </c>
      <c r="S48" s="124"/>
      <c r="T48" s="124"/>
      <c r="U48" s="124"/>
      <c r="V48"/>
      <c r="W48"/>
      <c r="X48"/>
      <c r="Y48"/>
      <c r="Z48"/>
      <c r="AA48"/>
      <c r="AB48"/>
      <c r="AC48"/>
      <c r="AD48"/>
      <c r="AE48"/>
      <c r="AF48"/>
      <c r="AG48"/>
      <c r="AH48"/>
      <c r="AI48"/>
    </row>
    <row r="49" spans="1:35" s="123" customFormat="1" ht="38.25" x14ac:dyDescent="0.25">
      <c r="A49" s="629"/>
      <c r="B49" s="661" t="s">
        <v>612</v>
      </c>
      <c r="C49" s="662" t="s">
        <v>598</v>
      </c>
      <c r="D49" s="655">
        <f t="shared" si="1"/>
        <v>1932.2857616801903</v>
      </c>
      <c r="E49" s="656">
        <f t="shared" si="31"/>
        <v>313.69319174330468</v>
      </c>
      <c r="F49" s="715">
        <v>71.96542964071935</v>
      </c>
      <c r="G49" s="716">
        <v>209.31662021428556</v>
      </c>
      <c r="H49" s="717">
        <v>32.411141888299746</v>
      </c>
      <c r="I49" s="655">
        <f t="shared" si="29"/>
        <v>1618.5925699368856</v>
      </c>
      <c r="J49" s="715">
        <v>355.75670414498745</v>
      </c>
      <c r="K49" s="716">
        <v>1251.7450500061839</v>
      </c>
      <c r="L49" s="717">
        <v>11.090815785714288</v>
      </c>
      <c r="M49" s="718">
        <v>0</v>
      </c>
      <c r="N49" s="667">
        <f t="shared" si="4"/>
        <v>0</v>
      </c>
      <c r="O49" s="718">
        <v>0</v>
      </c>
      <c r="P49" s="719">
        <v>0</v>
      </c>
      <c r="Q49" s="720">
        <v>0</v>
      </c>
      <c r="R49" s="519" t="s">
        <v>1399</v>
      </c>
      <c r="S49" s="124"/>
      <c r="T49" s="124"/>
      <c r="U49" s="124"/>
      <c r="V49"/>
      <c r="W49"/>
      <c r="X49"/>
      <c r="Y49"/>
      <c r="Z49"/>
      <c r="AA49"/>
      <c r="AB49"/>
      <c r="AC49"/>
      <c r="AD49"/>
      <c r="AE49"/>
      <c r="AF49"/>
      <c r="AG49"/>
      <c r="AH49"/>
      <c r="AI49"/>
    </row>
    <row r="50" spans="1:35" s="123" customFormat="1" x14ac:dyDescent="0.25">
      <c r="A50" s="629"/>
      <c r="B50" s="653" t="s">
        <v>289</v>
      </c>
      <c r="C50" s="670" t="s">
        <v>29</v>
      </c>
      <c r="D50" s="655">
        <f t="shared" si="1"/>
        <v>31.170285411787894</v>
      </c>
      <c r="E50" s="656">
        <f t="shared" si="31"/>
        <v>0.94961894736842101</v>
      </c>
      <c r="F50" s="657">
        <f>SUM(F51:F52)</f>
        <v>0.93279999999999996</v>
      </c>
      <c r="G50" s="658">
        <f>SUM(G51:G52)</f>
        <v>0</v>
      </c>
      <c r="H50" s="659">
        <f>SUM(H51:H52)</f>
        <v>1.6818947368421051E-2</v>
      </c>
      <c r="I50" s="655">
        <f t="shared" si="29"/>
        <v>30.220666464419473</v>
      </c>
      <c r="J50" s="657">
        <f t="shared" ref="J50:Q50" si="34">SUM(J51:J52)</f>
        <v>16.925850000000001</v>
      </c>
      <c r="K50" s="658">
        <f t="shared" si="34"/>
        <v>13.294816464419474</v>
      </c>
      <c r="L50" s="659">
        <f t="shared" si="34"/>
        <v>0</v>
      </c>
      <c r="M50" s="660">
        <f t="shared" si="34"/>
        <v>0</v>
      </c>
      <c r="N50" s="655">
        <f t="shared" si="4"/>
        <v>0</v>
      </c>
      <c r="O50" s="660">
        <f>SUM(O51:O52)</f>
        <v>0</v>
      </c>
      <c r="P50" s="659">
        <f t="shared" si="34"/>
        <v>0</v>
      </c>
      <c r="Q50" s="656">
        <f t="shared" si="34"/>
        <v>0</v>
      </c>
      <c r="R50" s="124"/>
      <c r="S50" s="124"/>
      <c r="T50" s="124"/>
      <c r="U50" s="124"/>
      <c r="V50"/>
      <c r="W50"/>
      <c r="X50"/>
      <c r="Y50"/>
      <c r="Z50"/>
      <c r="AA50"/>
      <c r="AB50"/>
      <c r="AC50"/>
      <c r="AD50"/>
      <c r="AE50"/>
      <c r="AF50"/>
      <c r="AG50"/>
      <c r="AH50"/>
      <c r="AI50"/>
    </row>
    <row r="51" spans="1:35" s="123" customFormat="1" ht="51.75" x14ac:dyDescent="0.25">
      <c r="A51" s="629"/>
      <c r="B51" s="661" t="s">
        <v>291</v>
      </c>
      <c r="C51" s="671" t="s">
        <v>31</v>
      </c>
      <c r="D51" s="655">
        <f t="shared" si="1"/>
        <v>27.992864078454563</v>
      </c>
      <c r="E51" s="656">
        <f t="shared" si="31"/>
        <v>0.94961894736842101</v>
      </c>
      <c r="F51" s="715">
        <v>0.93279999999999996</v>
      </c>
      <c r="G51" s="716">
        <v>0</v>
      </c>
      <c r="H51" s="717">
        <v>1.6818947368421051E-2</v>
      </c>
      <c r="I51" s="655">
        <f t="shared" si="29"/>
        <v>27.043245131086142</v>
      </c>
      <c r="J51" s="715">
        <v>14.825850000000001</v>
      </c>
      <c r="K51" s="716">
        <v>12.217395131086141</v>
      </c>
      <c r="L51" s="717">
        <v>0</v>
      </c>
      <c r="M51" s="718">
        <v>0</v>
      </c>
      <c r="N51" s="667">
        <f t="shared" si="4"/>
        <v>0</v>
      </c>
      <c r="O51" s="718">
        <v>0</v>
      </c>
      <c r="P51" s="719">
        <v>0</v>
      </c>
      <c r="Q51" s="720">
        <v>0</v>
      </c>
      <c r="R51" s="519" t="s">
        <v>1401</v>
      </c>
      <c r="S51" s="124"/>
      <c r="T51" s="124"/>
      <c r="U51" s="124"/>
      <c r="V51"/>
      <c r="W51"/>
      <c r="X51"/>
      <c r="Y51"/>
      <c r="Z51"/>
      <c r="AA51"/>
      <c r="AB51"/>
      <c r="AC51"/>
      <c r="AD51"/>
      <c r="AE51"/>
      <c r="AF51"/>
      <c r="AG51"/>
      <c r="AH51"/>
      <c r="AI51"/>
    </row>
    <row r="52" spans="1:35" s="123" customFormat="1" x14ac:dyDescent="0.25">
      <c r="A52" s="629"/>
      <c r="B52" s="661" t="s">
        <v>292</v>
      </c>
      <c r="C52" s="671" t="s">
        <v>33</v>
      </c>
      <c r="D52" s="655">
        <f t="shared" si="1"/>
        <v>3.1774213333333341</v>
      </c>
      <c r="E52" s="656">
        <f t="shared" si="31"/>
        <v>0</v>
      </c>
      <c r="F52" s="715">
        <v>0</v>
      </c>
      <c r="G52" s="716">
        <v>0</v>
      </c>
      <c r="H52" s="717">
        <v>0</v>
      </c>
      <c r="I52" s="655">
        <f t="shared" si="29"/>
        <v>3.1774213333333341</v>
      </c>
      <c r="J52" s="715">
        <v>2.1</v>
      </c>
      <c r="K52" s="716">
        <v>1.0774213333333338</v>
      </c>
      <c r="L52" s="717">
        <v>0</v>
      </c>
      <c r="M52" s="718">
        <v>0</v>
      </c>
      <c r="N52" s="667">
        <f t="shared" si="4"/>
        <v>0</v>
      </c>
      <c r="O52" s="718">
        <v>0</v>
      </c>
      <c r="P52" s="719">
        <v>0</v>
      </c>
      <c r="Q52" s="720">
        <v>0</v>
      </c>
      <c r="R52" s="519" t="s">
        <v>1403</v>
      </c>
      <c r="S52" s="124"/>
      <c r="T52" s="124"/>
      <c r="U52" s="124"/>
      <c r="V52"/>
      <c r="W52"/>
      <c r="X52"/>
      <c r="Y52"/>
      <c r="Z52"/>
      <c r="AA52"/>
      <c r="AB52"/>
      <c r="AC52"/>
      <c r="AD52"/>
      <c r="AE52"/>
      <c r="AF52"/>
      <c r="AG52"/>
      <c r="AH52"/>
      <c r="AI52"/>
    </row>
    <row r="53" spans="1:35" s="123" customFormat="1" x14ac:dyDescent="0.25">
      <c r="A53" s="629"/>
      <c r="B53" s="653" t="s">
        <v>294</v>
      </c>
      <c r="C53" s="670" t="s">
        <v>35</v>
      </c>
      <c r="D53" s="655">
        <f t="shared" si="1"/>
        <v>21.989152222222224</v>
      </c>
      <c r="E53" s="656">
        <f t="shared" si="31"/>
        <v>0</v>
      </c>
      <c r="F53" s="657">
        <f>SUM(F54:F58)</f>
        <v>0</v>
      </c>
      <c r="G53" s="658">
        <f>SUM(G54:G58)</f>
        <v>0</v>
      </c>
      <c r="H53" s="659">
        <f>SUM(H54:H58)</f>
        <v>0</v>
      </c>
      <c r="I53" s="655">
        <f t="shared" si="29"/>
        <v>0</v>
      </c>
      <c r="J53" s="657">
        <f t="shared" ref="J53:Q53" si="35">SUM(J54:J58)</f>
        <v>0</v>
      </c>
      <c r="K53" s="658">
        <f t="shared" si="35"/>
        <v>0</v>
      </c>
      <c r="L53" s="659">
        <f t="shared" si="35"/>
        <v>0</v>
      </c>
      <c r="M53" s="660">
        <f t="shared" si="35"/>
        <v>0</v>
      </c>
      <c r="N53" s="655">
        <f t="shared" si="4"/>
        <v>21.989152222222224</v>
      </c>
      <c r="O53" s="660">
        <f>SUM(O54:O58)</f>
        <v>21.989152222222224</v>
      </c>
      <c r="P53" s="659">
        <f t="shared" si="35"/>
        <v>0</v>
      </c>
      <c r="Q53" s="656">
        <f t="shared" si="35"/>
        <v>0</v>
      </c>
      <c r="R53" s="124"/>
      <c r="S53" s="124"/>
      <c r="T53" s="124"/>
      <c r="U53" s="124"/>
      <c r="V53"/>
      <c r="W53"/>
      <c r="X53"/>
      <c r="Y53"/>
      <c r="Z53"/>
      <c r="AA53"/>
      <c r="AB53"/>
      <c r="AC53"/>
      <c r="AD53"/>
      <c r="AE53"/>
      <c r="AF53"/>
      <c r="AG53"/>
      <c r="AH53"/>
      <c r="AI53"/>
    </row>
    <row r="54" spans="1:35" s="123" customFormat="1" x14ac:dyDescent="0.25">
      <c r="A54" s="629"/>
      <c r="B54" s="661" t="s">
        <v>295</v>
      </c>
      <c r="C54" s="671" t="s">
        <v>37</v>
      </c>
      <c r="D54" s="655">
        <f t="shared" si="1"/>
        <v>21.989152222222224</v>
      </c>
      <c r="E54" s="656">
        <f t="shared" si="31"/>
        <v>0</v>
      </c>
      <c r="F54" s="715">
        <v>0</v>
      </c>
      <c r="G54" s="716">
        <v>0</v>
      </c>
      <c r="H54" s="717">
        <v>0</v>
      </c>
      <c r="I54" s="655">
        <f t="shared" si="29"/>
        <v>0</v>
      </c>
      <c r="J54" s="715">
        <v>0</v>
      </c>
      <c r="K54" s="716">
        <v>0</v>
      </c>
      <c r="L54" s="717">
        <v>0</v>
      </c>
      <c r="M54" s="718">
        <v>0</v>
      </c>
      <c r="N54" s="667">
        <f t="shared" si="4"/>
        <v>21.989152222222224</v>
      </c>
      <c r="O54" s="718">
        <v>21.989152222222224</v>
      </c>
      <c r="P54" s="719">
        <v>0</v>
      </c>
      <c r="Q54" s="720">
        <v>0</v>
      </c>
      <c r="R54" s="519" t="s">
        <v>1405</v>
      </c>
      <c r="S54" s="124"/>
      <c r="T54" s="124"/>
      <c r="U54" s="124"/>
      <c r="V54"/>
      <c r="W54"/>
      <c r="X54"/>
      <c r="Y54"/>
      <c r="Z54"/>
      <c r="AA54"/>
      <c r="AB54"/>
      <c r="AC54"/>
      <c r="AD54"/>
      <c r="AE54"/>
      <c r="AF54"/>
      <c r="AG54"/>
      <c r="AH54"/>
      <c r="AI54"/>
    </row>
    <row r="55" spans="1:35" s="123" customFormat="1" x14ac:dyDescent="0.25">
      <c r="A55" s="629"/>
      <c r="B55" s="661" t="s">
        <v>297</v>
      </c>
      <c r="C55" s="680" t="s">
        <v>40</v>
      </c>
      <c r="D55" s="655">
        <f t="shared" si="1"/>
        <v>0</v>
      </c>
      <c r="E55" s="656">
        <f t="shared" si="31"/>
        <v>0</v>
      </c>
      <c r="F55" s="715">
        <v>0</v>
      </c>
      <c r="G55" s="716">
        <v>0</v>
      </c>
      <c r="H55" s="717">
        <v>0</v>
      </c>
      <c r="I55" s="655">
        <f t="shared" ref="I55:I57" si="36">SUM(J55:L55)</f>
        <v>0</v>
      </c>
      <c r="J55" s="715">
        <v>0</v>
      </c>
      <c r="K55" s="716">
        <v>0</v>
      </c>
      <c r="L55" s="717">
        <v>0</v>
      </c>
      <c r="M55" s="718">
        <v>0</v>
      </c>
      <c r="N55" s="667">
        <f t="shared" si="4"/>
        <v>0</v>
      </c>
      <c r="O55" s="718">
        <v>0</v>
      </c>
      <c r="P55" s="719">
        <v>0</v>
      </c>
      <c r="Q55" s="720">
        <v>0</v>
      </c>
      <c r="R55" s="519" t="s">
        <v>1407</v>
      </c>
      <c r="S55" s="124"/>
      <c r="T55" s="124"/>
      <c r="U55" s="124"/>
      <c r="V55"/>
      <c r="W55"/>
      <c r="X55"/>
      <c r="Y55"/>
      <c r="Z55"/>
      <c r="AA55"/>
      <c r="AB55"/>
      <c r="AC55"/>
      <c r="AD55"/>
      <c r="AE55"/>
      <c r="AF55"/>
      <c r="AG55"/>
      <c r="AH55"/>
      <c r="AI55"/>
    </row>
    <row r="56" spans="1:35" s="123" customFormat="1" x14ac:dyDescent="0.25">
      <c r="A56" s="629"/>
      <c r="B56" s="661" t="s">
        <v>613</v>
      </c>
      <c r="C56" s="680" t="s">
        <v>43</v>
      </c>
      <c r="D56" s="655">
        <f t="shared" si="1"/>
        <v>0</v>
      </c>
      <c r="E56" s="656">
        <f t="shared" si="31"/>
        <v>0</v>
      </c>
      <c r="F56" s="715">
        <v>0</v>
      </c>
      <c r="G56" s="716">
        <v>0</v>
      </c>
      <c r="H56" s="717">
        <v>0</v>
      </c>
      <c r="I56" s="655">
        <f t="shared" si="36"/>
        <v>0</v>
      </c>
      <c r="J56" s="715">
        <v>0</v>
      </c>
      <c r="K56" s="716">
        <v>0</v>
      </c>
      <c r="L56" s="717">
        <v>0</v>
      </c>
      <c r="M56" s="718">
        <v>0</v>
      </c>
      <c r="N56" s="667">
        <f t="shared" si="4"/>
        <v>0</v>
      </c>
      <c r="O56" s="718">
        <v>0</v>
      </c>
      <c r="P56" s="719">
        <v>0</v>
      </c>
      <c r="Q56" s="720">
        <v>0</v>
      </c>
      <c r="R56" s="519" t="s">
        <v>1409</v>
      </c>
      <c r="S56" s="124"/>
      <c r="T56" s="124"/>
      <c r="U56" s="124"/>
      <c r="V56"/>
      <c r="W56"/>
      <c r="X56"/>
      <c r="Y56"/>
      <c r="Z56"/>
      <c r="AA56"/>
      <c r="AB56"/>
      <c r="AC56"/>
      <c r="AD56"/>
      <c r="AE56"/>
      <c r="AF56"/>
      <c r="AG56"/>
      <c r="AH56"/>
      <c r="AI56"/>
    </row>
    <row r="57" spans="1:35" s="123" customFormat="1" ht="26.25" x14ac:dyDescent="0.25">
      <c r="A57" s="629"/>
      <c r="B57" s="661" t="s">
        <v>614</v>
      </c>
      <c r="C57" s="680" t="s">
        <v>603</v>
      </c>
      <c r="D57" s="655">
        <f t="shared" si="1"/>
        <v>0</v>
      </c>
      <c r="E57" s="656">
        <f t="shared" si="31"/>
        <v>0</v>
      </c>
      <c r="F57" s="715">
        <v>0</v>
      </c>
      <c r="G57" s="716">
        <v>0</v>
      </c>
      <c r="H57" s="717">
        <v>0</v>
      </c>
      <c r="I57" s="655">
        <f t="shared" si="36"/>
        <v>0</v>
      </c>
      <c r="J57" s="715">
        <v>0</v>
      </c>
      <c r="K57" s="716">
        <v>0</v>
      </c>
      <c r="L57" s="717">
        <v>0</v>
      </c>
      <c r="M57" s="718">
        <v>0</v>
      </c>
      <c r="N57" s="667">
        <f t="shared" si="4"/>
        <v>0</v>
      </c>
      <c r="O57" s="718">
        <v>0</v>
      </c>
      <c r="P57" s="719">
        <v>0</v>
      </c>
      <c r="Q57" s="720">
        <v>0</v>
      </c>
      <c r="R57" s="519" t="s">
        <v>1411</v>
      </c>
      <c r="S57" s="124"/>
      <c r="T57" s="124"/>
      <c r="U57" s="124"/>
      <c r="V57"/>
      <c r="W57"/>
      <c r="X57"/>
      <c r="Y57"/>
      <c r="Z57"/>
      <c r="AA57"/>
      <c r="AB57"/>
      <c r="AC57"/>
      <c r="AD57"/>
      <c r="AE57"/>
      <c r="AF57"/>
      <c r="AG57"/>
      <c r="AH57"/>
      <c r="AI57"/>
    </row>
    <row r="58" spans="1:35" s="123" customFormat="1" ht="26.25" x14ac:dyDescent="0.25">
      <c r="A58" s="629"/>
      <c r="B58" s="672" t="s">
        <v>615</v>
      </c>
      <c r="C58" s="680" t="s">
        <v>605</v>
      </c>
      <c r="D58" s="655">
        <f t="shared" si="1"/>
        <v>0</v>
      </c>
      <c r="E58" s="656">
        <f t="shared" si="31"/>
        <v>0</v>
      </c>
      <c r="F58" s="715">
        <v>0</v>
      </c>
      <c r="G58" s="716">
        <v>0</v>
      </c>
      <c r="H58" s="717">
        <v>0</v>
      </c>
      <c r="I58" s="655">
        <f t="shared" si="29"/>
        <v>0</v>
      </c>
      <c r="J58" s="715">
        <v>0</v>
      </c>
      <c r="K58" s="716">
        <v>0</v>
      </c>
      <c r="L58" s="717">
        <v>0</v>
      </c>
      <c r="M58" s="718">
        <v>0</v>
      </c>
      <c r="N58" s="667">
        <f t="shared" si="4"/>
        <v>0</v>
      </c>
      <c r="O58" s="718">
        <v>0</v>
      </c>
      <c r="P58" s="719">
        <v>0</v>
      </c>
      <c r="Q58" s="720">
        <v>0</v>
      </c>
      <c r="R58" s="519" t="s">
        <v>1413</v>
      </c>
      <c r="S58" s="124"/>
      <c r="T58" s="124"/>
      <c r="U58" s="124"/>
      <c r="V58"/>
      <c r="W58"/>
      <c r="X58"/>
      <c r="Y58"/>
      <c r="Z58"/>
      <c r="AA58"/>
      <c r="AB58"/>
      <c r="AC58"/>
      <c r="AD58"/>
      <c r="AE58"/>
      <c r="AF58"/>
      <c r="AG58"/>
      <c r="AH58"/>
      <c r="AI58"/>
    </row>
    <row r="59" spans="1:35" s="123" customFormat="1" x14ac:dyDescent="0.25">
      <c r="A59" s="629"/>
      <c r="B59" s="653" t="s">
        <v>299</v>
      </c>
      <c r="C59" s="682" t="s">
        <v>51</v>
      </c>
      <c r="D59" s="683">
        <f t="shared" si="1"/>
        <v>23.56830677799023</v>
      </c>
      <c r="E59" s="684">
        <f t="shared" si="31"/>
        <v>0.55662779605263157</v>
      </c>
      <c r="F59" s="685">
        <f>SUM(F60:F61)</f>
        <v>0.55662779605263157</v>
      </c>
      <c r="G59" s="686">
        <f>SUM(G60:G61)</f>
        <v>0</v>
      </c>
      <c r="H59" s="687">
        <f>SUM(H60:H61)</f>
        <v>0</v>
      </c>
      <c r="I59" s="688">
        <f t="shared" si="29"/>
        <v>10.868821839080457</v>
      </c>
      <c r="J59" s="685">
        <f t="shared" ref="J59:Q59" si="37">SUM(J60:J61)</f>
        <v>10.868821839080457</v>
      </c>
      <c r="K59" s="686">
        <f t="shared" si="37"/>
        <v>0</v>
      </c>
      <c r="L59" s="687">
        <f t="shared" si="37"/>
        <v>0</v>
      </c>
      <c r="M59" s="689">
        <f t="shared" si="37"/>
        <v>0</v>
      </c>
      <c r="N59" s="688">
        <f t="shared" si="4"/>
        <v>12.142857142857142</v>
      </c>
      <c r="O59" s="689">
        <f>SUM(O60:O61)</f>
        <v>12.142857142857142</v>
      </c>
      <c r="P59" s="687">
        <f t="shared" si="37"/>
        <v>0</v>
      </c>
      <c r="Q59" s="684">
        <f t="shared" si="37"/>
        <v>0</v>
      </c>
      <c r="R59" s="124"/>
      <c r="S59" s="124"/>
      <c r="T59" s="124"/>
      <c r="U59" s="124"/>
      <c r="V59"/>
      <c r="W59"/>
      <c r="X59"/>
      <c r="Y59"/>
      <c r="Z59"/>
      <c r="AA59"/>
      <c r="AB59"/>
      <c r="AC59"/>
      <c r="AD59"/>
      <c r="AE59"/>
      <c r="AF59"/>
      <c r="AG59"/>
      <c r="AH59"/>
      <c r="AI59"/>
    </row>
    <row r="60" spans="1:35" s="123" customFormat="1" x14ac:dyDescent="0.25">
      <c r="A60" s="629"/>
      <c r="B60" s="690" t="s">
        <v>301</v>
      </c>
      <c r="C60" s="691" t="s">
        <v>53</v>
      </c>
      <c r="D60" s="692">
        <f t="shared" si="1"/>
        <v>12.142857142857142</v>
      </c>
      <c r="E60" s="656">
        <f t="shared" si="31"/>
        <v>0</v>
      </c>
      <c r="F60" s="715">
        <v>0</v>
      </c>
      <c r="G60" s="716">
        <v>0</v>
      </c>
      <c r="H60" s="717">
        <v>0</v>
      </c>
      <c r="I60" s="688">
        <f t="shared" si="29"/>
        <v>0</v>
      </c>
      <c r="J60" s="715">
        <v>0</v>
      </c>
      <c r="K60" s="716">
        <v>0</v>
      </c>
      <c r="L60" s="717">
        <v>0</v>
      </c>
      <c r="M60" s="718">
        <v>0</v>
      </c>
      <c r="N60" s="667">
        <f t="shared" si="4"/>
        <v>12.142857142857142</v>
      </c>
      <c r="O60" s="718">
        <v>12.142857142857142</v>
      </c>
      <c r="P60" s="719">
        <v>0</v>
      </c>
      <c r="Q60" s="720">
        <v>0</v>
      </c>
      <c r="R60" s="124" t="s">
        <v>1415</v>
      </c>
      <c r="S60" s="124"/>
      <c r="T60" s="124"/>
      <c r="U60" s="124"/>
      <c r="V60"/>
      <c r="W60"/>
      <c r="X60"/>
      <c r="Y60"/>
      <c r="Z60"/>
      <c r="AA60"/>
      <c r="AB60"/>
      <c r="AC60"/>
      <c r="AD60"/>
      <c r="AE60"/>
      <c r="AF60"/>
      <c r="AG60"/>
      <c r="AH60"/>
      <c r="AI60"/>
    </row>
    <row r="61" spans="1:35" s="123" customFormat="1" ht="26.25" x14ac:dyDescent="0.25">
      <c r="A61" s="629"/>
      <c r="B61" s="690" t="s">
        <v>303</v>
      </c>
      <c r="C61" s="699" t="s">
        <v>55</v>
      </c>
      <c r="D61" s="683">
        <f t="shared" si="1"/>
        <v>11.425449635133088</v>
      </c>
      <c r="E61" s="656">
        <f t="shared" si="31"/>
        <v>0.55662779605263157</v>
      </c>
      <c r="F61" s="715">
        <v>0.55662779605263157</v>
      </c>
      <c r="G61" s="716">
        <v>0</v>
      </c>
      <c r="H61" s="717">
        <v>0</v>
      </c>
      <c r="I61" s="688">
        <f t="shared" si="29"/>
        <v>10.868821839080457</v>
      </c>
      <c r="J61" s="715">
        <v>10.868821839080457</v>
      </c>
      <c r="K61" s="716">
        <v>0</v>
      </c>
      <c r="L61" s="717">
        <v>0</v>
      </c>
      <c r="M61" s="718">
        <v>0</v>
      </c>
      <c r="N61" s="667">
        <f t="shared" si="4"/>
        <v>0</v>
      </c>
      <c r="O61" s="718">
        <v>0</v>
      </c>
      <c r="P61" s="719">
        <v>0</v>
      </c>
      <c r="Q61" s="720">
        <v>0</v>
      </c>
      <c r="R61" s="124" t="s">
        <v>1417</v>
      </c>
      <c r="S61" s="124"/>
      <c r="T61" s="124"/>
      <c r="U61" s="124"/>
      <c r="V61"/>
      <c r="W61"/>
      <c r="X61"/>
      <c r="Y61"/>
      <c r="Z61"/>
      <c r="AA61"/>
      <c r="AB61"/>
      <c r="AC61"/>
      <c r="AD61"/>
      <c r="AE61"/>
      <c r="AF61"/>
      <c r="AG61"/>
      <c r="AH61"/>
      <c r="AI61"/>
    </row>
    <row r="62" spans="1:35" s="123" customFormat="1" x14ac:dyDescent="0.25">
      <c r="A62" s="629"/>
      <c r="B62" s="701" t="s">
        <v>305</v>
      </c>
      <c r="C62" s="702" t="s">
        <v>606</v>
      </c>
      <c r="D62" s="683">
        <f t="shared" si="1"/>
        <v>0</v>
      </c>
      <c r="E62" s="684">
        <f t="shared" si="31"/>
        <v>0</v>
      </c>
      <c r="F62" s="685">
        <f>SUM(F63:F65)</f>
        <v>0</v>
      </c>
      <c r="G62" s="686">
        <f>SUM(G63:G65)</f>
        <v>0</v>
      </c>
      <c r="H62" s="687">
        <f>SUM(H63:H65)</f>
        <v>0</v>
      </c>
      <c r="I62" s="688">
        <f t="shared" si="29"/>
        <v>0</v>
      </c>
      <c r="J62" s="685">
        <f t="shared" ref="J62:Q62" si="38">SUM(J63:J65)</f>
        <v>0</v>
      </c>
      <c r="K62" s="686">
        <f t="shared" si="38"/>
        <v>0</v>
      </c>
      <c r="L62" s="687">
        <f t="shared" si="38"/>
        <v>0</v>
      </c>
      <c r="M62" s="689">
        <f t="shared" si="38"/>
        <v>0</v>
      </c>
      <c r="N62" s="688">
        <f t="shared" si="4"/>
        <v>0</v>
      </c>
      <c r="O62" s="689">
        <f>SUM(O63:O65)</f>
        <v>0</v>
      </c>
      <c r="P62" s="687">
        <f t="shared" si="38"/>
        <v>0</v>
      </c>
      <c r="Q62" s="684">
        <f t="shared" si="38"/>
        <v>0</v>
      </c>
      <c r="R62" s="124"/>
      <c r="S62" s="124"/>
      <c r="T62" s="124"/>
      <c r="U62" s="124"/>
      <c r="V62"/>
      <c r="W62"/>
      <c r="X62"/>
      <c r="Y62"/>
      <c r="Z62"/>
      <c r="AA62"/>
      <c r="AB62"/>
      <c r="AC62"/>
      <c r="AD62"/>
      <c r="AE62"/>
      <c r="AF62"/>
      <c r="AG62"/>
      <c r="AH62"/>
      <c r="AI62"/>
    </row>
    <row r="63" spans="1:35" s="123" customFormat="1" x14ac:dyDescent="0.25">
      <c r="A63" s="629"/>
      <c r="B63" s="703" t="s">
        <v>307</v>
      </c>
      <c r="C63" s="699" t="s">
        <v>1435</v>
      </c>
      <c r="D63" s="683">
        <f t="shared" si="1"/>
        <v>0</v>
      </c>
      <c r="E63" s="656">
        <f t="shared" si="31"/>
        <v>0</v>
      </c>
      <c r="F63" s="715">
        <v>0</v>
      </c>
      <c r="G63" s="716">
        <v>0</v>
      </c>
      <c r="H63" s="717">
        <v>0</v>
      </c>
      <c r="I63" s="688">
        <f>SUM(J63:L63)</f>
        <v>0</v>
      </c>
      <c r="J63" s="715">
        <v>0</v>
      </c>
      <c r="K63" s="716">
        <v>0</v>
      </c>
      <c r="L63" s="717">
        <v>0</v>
      </c>
      <c r="M63" s="718">
        <v>0</v>
      </c>
      <c r="N63" s="667">
        <f t="shared" si="4"/>
        <v>0</v>
      </c>
      <c r="O63" s="718">
        <v>0</v>
      </c>
      <c r="P63" s="719">
        <v>0</v>
      </c>
      <c r="Q63" s="720">
        <v>0</v>
      </c>
      <c r="R63" s="124" t="s">
        <v>1419</v>
      </c>
      <c r="S63" s="124"/>
      <c r="T63" s="124"/>
      <c r="U63" s="124"/>
      <c r="V63"/>
      <c r="W63"/>
      <c r="X63"/>
      <c r="Y63"/>
      <c r="Z63"/>
      <c r="AA63"/>
      <c r="AB63"/>
      <c r="AC63"/>
      <c r="AD63"/>
      <c r="AE63"/>
      <c r="AF63"/>
      <c r="AG63"/>
      <c r="AH63"/>
      <c r="AI63"/>
    </row>
    <row r="64" spans="1:35" s="123" customFormat="1" x14ac:dyDescent="0.25">
      <c r="A64" s="629"/>
      <c r="B64" s="703" t="s">
        <v>616</v>
      </c>
      <c r="C64" s="699" t="s">
        <v>47</v>
      </c>
      <c r="D64" s="683">
        <f t="shared" si="1"/>
        <v>0</v>
      </c>
      <c r="E64" s="656">
        <f t="shared" si="31"/>
        <v>0</v>
      </c>
      <c r="F64" s="715">
        <v>0</v>
      </c>
      <c r="G64" s="716">
        <v>0</v>
      </c>
      <c r="H64" s="717">
        <v>0</v>
      </c>
      <c r="I64" s="688">
        <f>SUM(J64:L64)</f>
        <v>0</v>
      </c>
      <c r="J64" s="715">
        <v>0</v>
      </c>
      <c r="K64" s="716">
        <v>0</v>
      </c>
      <c r="L64" s="717">
        <v>0</v>
      </c>
      <c r="M64" s="718">
        <v>0</v>
      </c>
      <c r="N64" s="667">
        <f t="shared" si="4"/>
        <v>0</v>
      </c>
      <c r="O64" s="718">
        <v>0</v>
      </c>
      <c r="P64" s="719">
        <v>0</v>
      </c>
      <c r="Q64" s="720">
        <v>0</v>
      </c>
      <c r="R64" s="124" t="s">
        <v>1421</v>
      </c>
      <c r="S64" s="124"/>
      <c r="T64" s="124"/>
      <c r="U64" s="124"/>
      <c r="V64"/>
      <c r="W64"/>
      <c r="X64"/>
      <c r="Y64"/>
      <c r="Z64"/>
      <c r="AA64"/>
      <c r="AB64"/>
      <c r="AC64"/>
      <c r="AD64"/>
      <c r="AE64"/>
      <c r="AF64"/>
      <c r="AG64"/>
      <c r="AH64"/>
      <c r="AI64"/>
    </row>
    <row r="65" spans="1:35" s="123" customFormat="1" ht="15.75" thickBot="1" x14ac:dyDescent="0.3">
      <c r="A65" s="629"/>
      <c r="B65" s="704" t="s">
        <v>617</v>
      </c>
      <c r="C65" s="705" t="s">
        <v>1435</v>
      </c>
      <c r="D65" s="706">
        <f t="shared" si="1"/>
        <v>0</v>
      </c>
      <c r="E65" s="882">
        <f t="shared" si="31"/>
        <v>0</v>
      </c>
      <c r="F65" s="883">
        <v>0</v>
      </c>
      <c r="G65" s="884">
        <v>0</v>
      </c>
      <c r="H65" s="885">
        <v>0</v>
      </c>
      <c r="I65" s="688">
        <f>SUM(J65:L65)</f>
        <v>0</v>
      </c>
      <c r="J65" s="883">
        <v>0</v>
      </c>
      <c r="K65" s="884">
        <v>0</v>
      </c>
      <c r="L65" s="885">
        <v>0</v>
      </c>
      <c r="M65" s="886">
        <v>0</v>
      </c>
      <c r="N65" s="748">
        <f t="shared" si="4"/>
        <v>0</v>
      </c>
      <c r="O65" s="886">
        <v>0</v>
      </c>
      <c r="P65" s="738">
        <v>0</v>
      </c>
      <c r="Q65" s="739">
        <v>0</v>
      </c>
      <c r="R65" s="124" t="s">
        <v>1423</v>
      </c>
      <c r="S65" s="124"/>
      <c r="T65" s="124"/>
      <c r="U65" s="124"/>
      <c r="V65"/>
      <c r="W65"/>
      <c r="X65"/>
      <c r="Y65"/>
      <c r="Z65"/>
      <c r="AA65"/>
      <c r="AB65"/>
      <c r="AC65"/>
      <c r="AD65"/>
      <c r="AE65"/>
      <c r="AF65"/>
      <c r="AG65"/>
      <c r="AH65"/>
      <c r="AI65"/>
    </row>
    <row r="66" spans="1:35" s="123" customFormat="1" ht="16.5" thickTop="1" thickBot="1" x14ac:dyDescent="0.3">
      <c r="A66" s="629" t="s">
        <v>618</v>
      </c>
      <c r="B66" s="874" t="s">
        <v>123</v>
      </c>
      <c r="C66" s="875" t="s">
        <v>619</v>
      </c>
      <c r="D66" s="876">
        <f t="shared" ref="D66:Q66" si="39">D67+D71+D78+D81+D87+D90</f>
        <v>52.117071445115258</v>
      </c>
      <c r="E66" s="877">
        <f t="shared" si="39"/>
        <v>15.143997663984939</v>
      </c>
      <c r="F66" s="878">
        <f t="shared" si="39"/>
        <v>0.58660994335986771</v>
      </c>
      <c r="G66" s="879">
        <f t="shared" si="39"/>
        <v>2.2990163560186256</v>
      </c>
      <c r="H66" s="880">
        <f t="shared" si="39"/>
        <v>12.258371364606443</v>
      </c>
      <c r="I66" s="876">
        <f t="shared" si="39"/>
        <v>36.747948678540553</v>
      </c>
      <c r="J66" s="878">
        <f t="shared" si="39"/>
        <v>24.930299824732948</v>
      </c>
      <c r="K66" s="879">
        <f t="shared" si="39"/>
        <v>7.3893058825610911</v>
      </c>
      <c r="L66" s="880">
        <f t="shared" si="39"/>
        <v>4.4283429712465043</v>
      </c>
      <c r="M66" s="881">
        <f t="shared" si="39"/>
        <v>0.11217099933553004</v>
      </c>
      <c r="N66" s="876">
        <f t="shared" si="4"/>
        <v>0.10623758612772494</v>
      </c>
      <c r="O66" s="881">
        <f>O67+O71+O78+O81+O87+O90</f>
        <v>0.10623758612772494</v>
      </c>
      <c r="P66" s="880">
        <f t="shared" si="39"/>
        <v>0</v>
      </c>
      <c r="Q66" s="877">
        <f t="shared" si="39"/>
        <v>6.7165171265262877E-3</v>
      </c>
      <c r="R66" s="124"/>
      <c r="S66" s="124"/>
      <c r="T66" s="124"/>
      <c r="U66" s="124"/>
      <c r="V66"/>
      <c r="W66"/>
      <c r="X66"/>
      <c r="Y66"/>
      <c r="Z66"/>
      <c r="AA66"/>
      <c r="AB66"/>
      <c r="AC66"/>
      <c r="AD66"/>
      <c r="AE66"/>
      <c r="AF66"/>
      <c r="AG66"/>
      <c r="AH66"/>
      <c r="AI66"/>
    </row>
    <row r="67" spans="1:35" s="123" customFormat="1" ht="15.75" thickTop="1" x14ac:dyDescent="0.25">
      <c r="A67" s="629"/>
      <c r="B67" s="653" t="s">
        <v>125</v>
      </c>
      <c r="C67" s="654" t="s">
        <v>6</v>
      </c>
      <c r="D67" s="655">
        <f>SUM(D68:D70)</f>
        <v>0</v>
      </c>
      <c r="E67" s="656">
        <f>SUM(F67:H67)</f>
        <v>0</v>
      </c>
      <c r="F67" s="657">
        <f>SUM(F68:F70)</f>
        <v>0</v>
      </c>
      <c r="G67" s="658">
        <f>SUM(G68:G70)</f>
        <v>0</v>
      </c>
      <c r="H67" s="659">
        <f>SUM(H68:H70)</f>
        <v>0</v>
      </c>
      <c r="I67" s="655">
        <f t="shared" ref="I67:I93" si="40">SUM(J67:L67)</f>
        <v>0</v>
      </c>
      <c r="J67" s="657">
        <f t="shared" ref="J67:Q67" si="41">SUM(J68:J70)</f>
        <v>0</v>
      </c>
      <c r="K67" s="658">
        <f t="shared" si="41"/>
        <v>0</v>
      </c>
      <c r="L67" s="659">
        <f t="shared" si="41"/>
        <v>0</v>
      </c>
      <c r="M67" s="660">
        <f t="shared" si="41"/>
        <v>0</v>
      </c>
      <c r="N67" s="655">
        <f t="shared" si="4"/>
        <v>0</v>
      </c>
      <c r="O67" s="660">
        <f>SUM(O68:O70)</f>
        <v>0</v>
      </c>
      <c r="P67" s="659">
        <f t="shared" si="41"/>
        <v>0</v>
      </c>
      <c r="Q67" s="656">
        <f t="shared" si="41"/>
        <v>0</v>
      </c>
      <c r="R67" s="124"/>
      <c r="S67" s="124"/>
      <c r="T67" s="124"/>
      <c r="U67" s="124"/>
      <c r="V67"/>
      <c r="W67"/>
      <c r="X67"/>
      <c r="Y67"/>
      <c r="Z67"/>
      <c r="AA67"/>
      <c r="AB67"/>
      <c r="AC67"/>
      <c r="AD67"/>
      <c r="AE67"/>
      <c r="AF67"/>
      <c r="AG67"/>
      <c r="AH67"/>
      <c r="AI67"/>
    </row>
    <row r="68" spans="1:35" s="123" customFormat="1" x14ac:dyDescent="0.25">
      <c r="A68" s="629"/>
      <c r="B68" s="661" t="s">
        <v>401</v>
      </c>
      <c r="C68" s="662" t="s">
        <v>8</v>
      </c>
      <c r="D68" s="740">
        <v>0</v>
      </c>
      <c r="E68" s="668">
        <f>SUM(F68:H68)</f>
        <v>0</v>
      </c>
      <c r="F68" s="663">
        <f t="shared" ref="F68:H70" si="42">IFERROR($D68*F95/100, 0)</f>
        <v>0</v>
      </c>
      <c r="G68" s="664">
        <f t="shared" si="42"/>
        <v>0</v>
      </c>
      <c r="H68" s="665">
        <f t="shared" si="42"/>
        <v>0</v>
      </c>
      <c r="I68" s="667">
        <f t="shared" si="40"/>
        <v>0</v>
      </c>
      <c r="J68" s="663">
        <f t="shared" ref="J68:M70" si="43">IFERROR($D68*J95/100, 0)</f>
        <v>0</v>
      </c>
      <c r="K68" s="664">
        <f t="shared" si="43"/>
        <v>0</v>
      </c>
      <c r="L68" s="665">
        <f t="shared" si="43"/>
        <v>0</v>
      </c>
      <c r="M68" s="666">
        <f t="shared" si="43"/>
        <v>0</v>
      </c>
      <c r="N68" s="667">
        <f t="shared" si="4"/>
        <v>0</v>
      </c>
      <c r="O68" s="666">
        <f t="shared" ref="O68:Q70" si="44">IFERROR($D68*O95/100, 0)</f>
        <v>0</v>
      </c>
      <c r="P68" s="665">
        <f t="shared" si="44"/>
        <v>0</v>
      </c>
      <c r="Q68" s="668">
        <f t="shared" si="44"/>
        <v>0</v>
      </c>
      <c r="R68" s="124" t="s">
        <v>1383</v>
      </c>
      <c r="S68" s="124"/>
      <c r="T68" s="124"/>
      <c r="U68" s="124"/>
      <c r="V68"/>
      <c r="W68"/>
      <c r="X68"/>
      <c r="Y68"/>
      <c r="Z68"/>
      <c r="AA68"/>
      <c r="AB68"/>
      <c r="AC68"/>
      <c r="AD68"/>
      <c r="AE68"/>
      <c r="AF68"/>
      <c r="AG68"/>
      <c r="AH68"/>
      <c r="AI68"/>
    </row>
    <row r="69" spans="1:35" s="123" customFormat="1" x14ac:dyDescent="0.25">
      <c r="A69" s="629"/>
      <c r="B69" s="661" t="s">
        <v>402</v>
      </c>
      <c r="C69" s="662" t="s">
        <v>9</v>
      </c>
      <c r="D69" s="740">
        <v>0</v>
      </c>
      <c r="E69" s="668">
        <f t="shared" ref="E69:E89" si="45">SUM(F69:H69)</f>
        <v>0</v>
      </c>
      <c r="F69" s="663">
        <f t="shared" si="42"/>
        <v>0</v>
      </c>
      <c r="G69" s="664">
        <f t="shared" si="42"/>
        <v>0</v>
      </c>
      <c r="H69" s="665">
        <f t="shared" si="42"/>
        <v>0</v>
      </c>
      <c r="I69" s="667">
        <f t="shared" si="40"/>
        <v>0</v>
      </c>
      <c r="J69" s="663">
        <f t="shared" si="43"/>
        <v>0</v>
      </c>
      <c r="K69" s="664">
        <f t="shared" si="43"/>
        <v>0</v>
      </c>
      <c r="L69" s="665">
        <f t="shared" si="43"/>
        <v>0</v>
      </c>
      <c r="M69" s="666">
        <f t="shared" si="43"/>
        <v>0</v>
      </c>
      <c r="N69" s="667">
        <f t="shared" si="4"/>
        <v>0</v>
      </c>
      <c r="O69" s="666">
        <f t="shared" si="44"/>
        <v>0</v>
      </c>
      <c r="P69" s="665">
        <f t="shared" si="44"/>
        <v>0</v>
      </c>
      <c r="Q69" s="668">
        <f t="shared" si="44"/>
        <v>0</v>
      </c>
      <c r="R69" s="124" t="s">
        <v>1385</v>
      </c>
      <c r="S69" s="124"/>
      <c r="T69" s="124"/>
      <c r="U69" s="124"/>
      <c r="V69"/>
      <c r="W69"/>
      <c r="X69"/>
      <c r="Y69"/>
      <c r="Z69"/>
      <c r="AA69"/>
      <c r="AB69"/>
      <c r="AC69"/>
      <c r="AD69"/>
      <c r="AE69"/>
      <c r="AF69"/>
      <c r="AG69"/>
      <c r="AH69"/>
      <c r="AI69"/>
    </row>
    <row r="70" spans="1:35" s="123" customFormat="1" x14ac:dyDescent="0.25">
      <c r="A70" s="629"/>
      <c r="B70" s="661" t="s">
        <v>620</v>
      </c>
      <c r="C70" s="662" t="s">
        <v>11</v>
      </c>
      <c r="D70" s="740">
        <v>0</v>
      </c>
      <c r="E70" s="668">
        <f t="shared" si="45"/>
        <v>0</v>
      </c>
      <c r="F70" s="663">
        <f t="shared" si="42"/>
        <v>0</v>
      </c>
      <c r="G70" s="664">
        <f t="shared" si="42"/>
        <v>0</v>
      </c>
      <c r="H70" s="665">
        <f t="shared" si="42"/>
        <v>0</v>
      </c>
      <c r="I70" s="667">
        <f t="shared" si="40"/>
        <v>0</v>
      </c>
      <c r="J70" s="663">
        <f t="shared" si="43"/>
        <v>0</v>
      </c>
      <c r="K70" s="664">
        <f t="shared" si="43"/>
        <v>0</v>
      </c>
      <c r="L70" s="665">
        <f t="shared" si="43"/>
        <v>0</v>
      </c>
      <c r="M70" s="666">
        <f t="shared" si="43"/>
        <v>0</v>
      </c>
      <c r="N70" s="667">
        <f t="shared" si="4"/>
        <v>0</v>
      </c>
      <c r="O70" s="666">
        <f t="shared" si="44"/>
        <v>0</v>
      </c>
      <c r="P70" s="665">
        <f t="shared" si="44"/>
        <v>0</v>
      </c>
      <c r="Q70" s="668">
        <f t="shared" si="44"/>
        <v>0</v>
      </c>
      <c r="R70" s="124" t="s">
        <v>1387</v>
      </c>
      <c r="S70" s="124"/>
      <c r="T70" s="124"/>
      <c r="U70" s="124"/>
      <c r="V70"/>
      <c r="W70"/>
      <c r="X70"/>
      <c r="Y70"/>
      <c r="Z70"/>
      <c r="AA70"/>
      <c r="AB70"/>
      <c r="AC70"/>
      <c r="AD70"/>
      <c r="AE70"/>
      <c r="AF70"/>
      <c r="AG70"/>
      <c r="AH70"/>
      <c r="AI70"/>
    </row>
    <row r="71" spans="1:35" s="123" customFormat="1" x14ac:dyDescent="0.25">
      <c r="A71" s="629"/>
      <c r="B71" s="653" t="s">
        <v>127</v>
      </c>
      <c r="C71" s="669" t="s">
        <v>13</v>
      </c>
      <c r="D71" s="655">
        <f>SUM(D72:D77)</f>
        <v>13.624901813136606</v>
      </c>
      <c r="E71" s="656">
        <f t="shared" si="45"/>
        <v>3.9590766616166801</v>
      </c>
      <c r="F71" s="657">
        <f>SUM(F72:F77)</f>
        <v>0.15335671516586974</v>
      </c>
      <c r="G71" s="658">
        <f>SUM(G72:G77)</f>
        <v>0.60102901504233996</v>
      </c>
      <c r="H71" s="659">
        <f>SUM(H72:H77)</f>
        <v>3.2046909314084702</v>
      </c>
      <c r="I71" s="655">
        <f t="shared" si="40"/>
        <v>9.6069709731594237</v>
      </c>
      <c r="J71" s="657">
        <f t="shared" ref="J71:Q71" si="46">SUM(J72:J77)</f>
        <v>6.5174975850620154</v>
      </c>
      <c r="K71" s="658">
        <f t="shared" si="46"/>
        <v>1.9317771379988742</v>
      </c>
      <c r="L71" s="659">
        <f t="shared" si="46"/>
        <v>1.1576962500985326</v>
      </c>
      <c r="M71" s="660">
        <f t="shared" si="46"/>
        <v>2.9324726233658168E-2</v>
      </c>
      <c r="N71" s="655">
        <f t="shared" si="4"/>
        <v>2.7773561324896019E-2</v>
      </c>
      <c r="O71" s="660">
        <f>SUM(O72:O77)</f>
        <v>2.7773561324896019E-2</v>
      </c>
      <c r="P71" s="659">
        <f t="shared" si="46"/>
        <v>0</v>
      </c>
      <c r="Q71" s="656">
        <f t="shared" si="46"/>
        <v>1.755890801952345E-3</v>
      </c>
      <c r="R71" s="124"/>
      <c r="S71" s="124"/>
      <c r="T71" s="124"/>
      <c r="U71" s="124"/>
      <c r="V71"/>
      <c r="W71"/>
      <c r="X71"/>
      <c r="Y71"/>
      <c r="Z71"/>
      <c r="AA71"/>
      <c r="AB71"/>
      <c r="AC71"/>
      <c r="AD71"/>
      <c r="AE71"/>
      <c r="AF71"/>
      <c r="AG71"/>
      <c r="AH71"/>
      <c r="AI71"/>
    </row>
    <row r="72" spans="1:35" s="123" customFormat="1" x14ac:dyDescent="0.25">
      <c r="A72" s="629"/>
      <c r="B72" s="661" t="s">
        <v>129</v>
      </c>
      <c r="C72" s="662" t="s">
        <v>15</v>
      </c>
      <c r="D72" s="740">
        <v>10.649996616666668</v>
      </c>
      <c r="E72" s="668">
        <f t="shared" si="45"/>
        <v>3.0946390388434617</v>
      </c>
      <c r="F72" s="663">
        <f t="shared" ref="F72:H77" si="47">IFERROR($D72*F98/100, 0)</f>
        <v>0.11987231321439036</v>
      </c>
      <c r="G72" s="664">
        <f t="shared" si="47"/>
        <v>0.46979839300917853</v>
      </c>
      <c r="H72" s="665">
        <f t="shared" si="47"/>
        <v>2.5049683326198928</v>
      </c>
      <c r="I72" s="667">
        <f t="shared" si="40"/>
        <v>7.509353811409877</v>
      </c>
      <c r="J72" s="663">
        <f t="shared" ref="J72:Q77" si="48">IFERROR($D72*J98/100, 0)</f>
        <v>5.0944460504750131</v>
      </c>
      <c r="K72" s="664">
        <f t="shared" si="48"/>
        <v>1.5099866601611711</v>
      </c>
      <c r="L72" s="665">
        <f t="shared" si="48"/>
        <v>0.90492110077369281</v>
      </c>
      <c r="M72" s="666">
        <f t="shared" si="48"/>
        <v>2.2921870517409539E-2</v>
      </c>
      <c r="N72" s="667">
        <f t="shared" si="4"/>
        <v>2.1709391979451848E-2</v>
      </c>
      <c r="O72" s="666">
        <f t="shared" ref="O72:Q76" si="49">IFERROR($D72*O98/100, 0)</f>
        <v>2.1709391979451848E-2</v>
      </c>
      <c r="P72" s="665">
        <f t="shared" si="49"/>
        <v>0</v>
      </c>
      <c r="Q72" s="668">
        <f t="shared" si="49"/>
        <v>1.3725039164684879E-3</v>
      </c>
      <c r="R72" s="124" t="s">
        <v>1389</v>
      </c>
      <c r="S72" s="124"/>
      <c r="T72" s="124"/>
      <c r="U72" s="124"/>
      <c r="V72"/>
      <c r="W72"/>
      <c r="X72"/>
      <c r="Y72"/>
      <c r="Z72"/>
      <c r="AA72"/>
      <c r="AB72"/>
      <c r="AC72"/>
      <c r="AD72"/>
      <c r="AE72"/>
      <c r="AF72"/>
      <c r="AG72"/>
      <c r="AH72"/>
      <c r="AI72"/>
    </row>
    <row r="73" spans="1:35" s="123" customFormat="1" x14ac:dyDescent="0.25">
      <c r="A73" s="629"/>
      <c r="B73" s="661" t="s">
        <v>131</v>
      </c>
      <c r="C73" s="662" t="s">
        <v>594</v>
      </c>
      <c r="D73" s="740">
        <v>2.1243621189189188</v>
      </c>
      <c r="E73" s="668">
        <f t="shared" si="45"/>
        <v>0.61728976848298134</v>
      </c>
      <c r="F73" s="663">
        <f t="shared" si="47"/>
        <v>2.3911012413029106E-2</v>
      </c>
      <c r="G73" s="664">
        <f t="shared" si="47"/>
        <v>9.3711007201244673E-2</v>
      </c>
      <c r="H73" s="665">
        <f t="shared" si="47"/>
        <v>0.49966774886870757</v>
      </c>
      <c r="I73" s="667">
        <f t="shared" si="40"/>
        <v>1.4978959476431768</v>
      </c>
      <c r="J73" s="663">
        <f t="shared" si="48"/>
        <v>1.0161926426876673</v>
      </c>
      <c r="K73" s="664">
        <f t="shared" si="48"/>
        <v>0.30119807323687958</v>
      </c>
      <c r="L73" s="665">
        <f t="shared" si="48"/>
        <v>0.18050523171862998</v>
      </c>
      <c r="M73" s="666">
        <f t="shared" si="48"/>
        <v>4.5722412104568363E-3</v>
      </c>
      <c r="N73" s="667">
        <f t="shared" si="4"/>
        <v>4.3303872861082974E-3</v>
      </c>
      <c r="O73" s="666">
        <f t="shared" si="49"/>
        <v>4.3303872861082974E-3</v>
      </c>
      <c r="P73" s="665">
        <f t="shared" si="49"/>
        <v>0</v>
      </c>
      <c r="Q73" s="668">
        <f t="shared" si="49"/>
        <v>2.737742961956069E-4</v>
      </c>
      <c r="R73" s="519" t="s">
        <v>1391</v>
      </c>
      <c r="S73" s="519" t="s">
        <v>1436</v>
      </c>
      <c r="T73" s="519" t="s">
        <v>1437</v>
      </c>
      <c r="U73" s="519" t="s">
        <v>1438</v>
      </c>
      <c r="V73"/>
      <c r="W73"/>
      <c r="X73"/>
      <c r="Y73"/>
      <c r="Z73"/>
      <c r="AA73"/>
      <c r="AB73"/>
      <c r="AC73"/>
      <c r="AD73"/>
      <c r="AE73"/>
      <c r="AF73"/>
      <c r="AG73"/>
      <c r="AH73"/>
      <c r="AI73"/>
    </row>
    <row r="74" spans="1:35" s="123" customFormat="1" x14ac:dyDescent="0.25">
      <c r="A74" s="629"/>
      <c r="B74" s="661" t="s">
        <v>133</v>
      </c>
      <c r="C74" s="662" t="s">
        <v>21</v>
      </c>
      <c r="D74" s="740">
        <v>0</v>
      </c>
      <c r="E74" s="668">
        <f t="shared" si="45"/>
        <v>0</v>
      </c>
      <c r="F74" s="663">
        <f t="shared" si="47"/>
        <v>0</v>
      </c>
      <c r="G74" s="664">
        <f t="shared" si="47"/>
        <v>0</v>
      </c>
      <c r="H74" s="665">
        <f t="shared" si="47"/>
        <v>0</v>
      </c>
      <c r="I74" s="667">
        <f t="shared" si="40"/>
        <v>0</v>
      </c>
      <c r="J74" s="663">
        <f t="shared" si="48"/>
        <v>0</v>
      </c>
      <c r="K74" s="664">
        <f t="shared" si="48"/>
        <v>0</v>
      </c>
      <c r="L74" s="665">
        <f t="shared" si="48"/>
        <v>0</v>
      </c>
      <c r="M74" s="666">
        <f t="shared" si="48"/>
        <v>0</v>
      </c>
      <c r="N74" s="667">
        <f t="shared" si="4"/>
        <v>0</v>
      </c>
      <c r="O74" s="666">
        <f t="shared" si="49"/>
        <v>0</v>
      </c>
      <c r="P74" s="665">
        <f t="shared" si="49"/>
        <v>0</v>
      </c>
      <c r="Q74" s="668">
        <f t="shared" si="49"/>
        <v>0</v>
      </c>
      <c r="R74" s="519" t="s">
        <v>1393</v>
      </c>
      <c r="S74" s="124"/>
      <c r="T74" s="124"/>
      <c r="U74" s="124"/>
      <c r="V74"/>
      <c r="W74"/>
      <c r="X74"/>
      <c r="Y74"/>
      <c r="Z74"/>
      <c r="AA74"/>
      <c r="AB74"/>
      <c r="AC74"/>
      <c r="AD74"/>
      <c r="AE74"/>
      <c r="AF74"/>
      <c r="AG74"/>
      <c r="AH74"/>
      <c r="AI74"/>
    </row>
    <row r="75" spans="1:35" s="123" customFormat="1" x14ac:dyDescent="0.25">
      <c r="A75" s="629"/>
      <c r="B75" s="661" t="s">
        <v>621</v>
      </c>
      <c r="C75" s="662" t="s">
        <v>23</v>
      </c>
      <c r="D75" s="740">
        <v>0</v>
      </c>
      <c r="E75" s="668">
        <f t="shared" si="45"/>
        <v>0</v>
      </c>
      <c r="F75" s="663">
        <f t="shared" si="47"/>
        <v>0</v>
      </c>
      <c r="G75" s="664">
        <f t="shared" si="47"/>
        <v>0</v>
      </c>
      <c r="H75" s="665">
        <f t="shared" si="47"/>
        <v>0</v>
      </c>
      <c r="I75" s="667">
        <f t="shared" ref="I75:I76" si="50">SUM(J75:L75)</f>
        <v>0</v>
      </c>
      <c r="J75" s="663">
        <f t="shared" si="48"/>
        <v>0</v>
      </c>
      <c r="K75" s="664">
        <f t="shared" si="48"/>
        <v>0</v>
      </c>
      <c r="L75" s="665">
        <f t="shared" si="48"/>
        <v>0</v>
      </c>
      <c r="M75" s="666">
        <f t="shared" si="48"/>
        <v>0</v>
      </c>
      <c r="N75" s="667">
        <f t="shared" si="4"/>
        <v>0</v>
      </c>
      <c r="O75" s="666">
        <f t="shared" si="49"/>
        <v>0</v>
      </c>
      <c r="P75" s="665">
        <f t="shared" si="49"/>
        <v>0</v>
      </c>
      <c r="Q75" s="668">
        <f t="shared" si="49"/>
        <v>0</v>
      </c>
      <c r="R75" s="519" t="s">
        <v>1395</v>
      </c>
      <c r="S75" s="124"/>
      <c r="T75" s="124"/>
      <c r="U75" s="124"/>
      <c r="V75"/>
      <c r="W75"/>
      <c r="X75"/>
      <c r="Y75"/>
      <c r="Z75"/>
      <c r="AA75"/>
      <c r="AB75"/>
      <c r="AC75"/>
      <c r="AD75"/>
      <c r="AE75"/>
      <c r="AF75"/>
      <c r="AG75"/>
      <c r="AH75"/>
      <c r="AI75"/>
    </row>
    <row r="76" spans="1:35" s="123" customFormat="1" x14ac:dyDescent="0.25">
      <c r="A76" s="629"/>
      <c r="B76" s="661" t="s">
        <v>622</v>
      </c>
      <c r="C76" s="662" t="s">
        <v>25</v>
      </c>
      <c r="D76" s="740">
        <v>0</v>
      </c>
      <c r="E76" s="668">
        <f t="shared" si="45"/>
        <v>0</v>
      </c>
      <c r="F76" s="663">
        <f t="shared" si="47"/>
        <v>0</v>
      </c>
      <c r="G76" s="664">
        <f t="shared" si="47"/>
        <v>0</v>
      </c>
      <c r="H76" s="665">
        <f t="shared" si="47"/>
        <v>0</v>
      </c>
      <c r="I76" s="667">
        <f t="shared" si="50"/>
        <v>0</v>
      </c>
      <c r="J76" s="663">
        <f t="shared" si="48"/>
        <v>0</v>
      </c>
      <c r="K76" s="664">
        <f t="shared" si="48"/>
        <v>0</v>
      </c>
      <c r="L76" s="665">
        <f t="shared" si="48"/>
        <v>0</v>
      </c>
      <c r="M76" s="666">
        <f t="shared" si="48"/>
        <v>0</v>
      </c>
      <c r="N76" s="667">
        <f t="shared" si="4"/>
        <v>0</v>
      </c>
      <c r="O76" s="666">
        <f t="shared" si="49"/>
        <v>0</v>
      </c>
      <c r="P76" s="665">
        <f t="shared" si="49"/>
        <v>0</v>
      </c>
      <c r="Q76" s="668">
        <f t="shared" si="49"/>
        <v>0</v>
      </c>
      <c r="R76" s="519" t="s">
        <v>1397</v>
      </c>
      <c r="S76" s="124"/>
      <c r="T76" s="124"/>
      <c r="U76" s="124"/>
      <c r="V76"/>
      <c r="W76"/>
      <c r="X76"/>
      <c r="Y76"/>
      <c r="Z76"/>
      <c r="AA76"/>
      <c r="AB76"/>
      <c r="AC76"/>
      <c r="AD76"/>
      <c r="AE76"/>
      <c r="AF76"/>
      <c r="AG76"/>
      <c r="AH76"/>
      <c r="AI76"/>
    </row>
    <row r="77" spans="1:35" s="123" customFormat="1" ht="38.25" x14ac:dyDescent="0.25">
      <c r="A77" s="629"/>
      <c r="B77" s="661" t="s">
        <v>623</v>
      </c>
      <c r="C77" s="662" t="s">
        <v>598</v>
      </c>
      <c r="D77" s="740">
        <v>0.85054307755102054</v>
      </c>
      <c r="E77" s="668">
        <f t="shared" si="45"/>
        <v>0.24714785429023695</v>
      </c>
      <c r="F77" s="663">
        <f t="shared" si="47"/>
        <v>9.5733895384502703E-3</v>
      </c>
      <c r="G77" s="664">
        <f t="shared" si="47"/>
        <v>3.7519614831916813E-2</v>
      </c>
      <c r="H77" s="665">
        <f t="shared" si="47"/>
        <v>0.20005484991986985</v>
      </c>
      <c r="I77" s="667">
        <f t="shared" si="40"/>
        <v>0.59972121410636769</v>
      </c>
      <c r="J77" s="663">
        <f t="shared" si="48"/>
        <v>0.40685889189933427</v>
      </c>
      <c r="K77" s="664">
        <f t="shared" si="48"/>
        <v>0.12059240460082363</v>
      </c>
      <c r="L77" s="665">
        <f t="shared" si="48"/>
        <v>7.2269917606209863E-2</v>
      </c>
      <c r="M77" s="666">
        <f t="shared" si="48"/>
        <v>1.8306145057917923E-3</v>
      </c>
      <c r="N77" s="667">
        <f t="shared" si="4"/>
        <v>1.7337820593358734E-3</v>
      </c>
      <c r="O77" s="666">
        <f>IFERROR($D77*O103/100, 0)</f>
        <v>1.7337820593358734E-3</v>
      </c>
      <c r="P77" s="665">
        <f t="shared" si="48"/>
        <v>0</v>
      </c>
      <c r="Q77" s="668">
        <f t="shared" si="48"/>
        <v>1.0961258928825009E-4</v>
      </c>
      <c r="R77" s="519" t="s">
        <v>1399</v>
      </c>
      <c r="S77" s="124"/>
      <c r="T77" s="124"/>
      <c r="U77" s="124"/>
      <c r="V77"/>
      <c r="W77"/>
      <c r="X77"/>
      <c r="Y77"/>
      <c r="Z77"/>
      <c r="AA77"/>
      <c r="AB77"/>
      <c r="AC77"/>
      <c r="AD77"/>
      <c r="AE77"/>
      <c r="AF77"/>
      <c r="AG77"/>
      <c r="AH77"/>
      <c r="AI77"/>
    </row>
    <row r="78" spans="1:35" s="123" customFormat="1" x14ac:dyDescent="0.25">
      <c r="A78" s="629"/>
      <c r="B78" s="653" t="s">
        <v>135</v>
      </c>
      <c r="C78" s="670" t="s">
        <v>29</v>
      </c>
      <c r="D78" s="655">
        <f>D79+D80</f>
        <v>0.31175000000000003</v>
      </c>
      <c r="E78" s="656">
        <f t="shared" si="45"/>
        <v>9.0587232567723261E-2</v>
      </c>
      <c r="F78" s="657">
        <f>F79+F80</f>
        <v>3.5089394851171947E-3</v>
      </c>
      <c r="G78" s="658">
        <f>G79+G80</f>
        <v>1.3752084089060651E-2</v>
      </c>
      <c r="H78" s="659">
        <f>H79+H80</f>
        <v>7.3326208993545416E-2</v>
      </c>
      <c r="I78" s="655">
        <f t="shared" si="40"/>
        <v>0.21981613093129318</v>
      </c>
      <c r="J78" s="657">
        <f t="shared" ref="J78:Q78" si="51">J79+J80</f>
        <v>0.14912620289006934</v>
      </c>
      <c r="K78" s="658">
        <f t="shared" si="51"/>
        <v>4.4200797263030597E-2</v>
      </c>
      <c r="L78" s="659">
        <f t="shared" si="51"/>
        <v>2.6489130778193225E-2</v>
      </c>
      <c r="M78" s="660">
        <f t="shared" si="51"/>
        <v>6.7097609426649846E-4</v>
      </c>
      <c r="N78" s="655">
        <f t="shared" si="4"/>
        <v>6.3548404691534961E-4</v>
      </c>
      <c r="O78" s="660">
        <f>O79+O80</f>
        <v>6.3548404691534961E-4</v>
      </c>
      <c r="P78" s="659">
        <f t="shared" si="51"/>
        <v>0</v>
      </c>
      <c r="Q78" s="656">
        <f t="shared" si="51"/>
        <v>4.0176359801790456E-5</v>
      </c>
      <c r="R78" s="124"/>
      <c r="S78" s="124"/>
      <c r="T78" s="124"/>
      <c r="U78" s="124"/>
      <c r="V78"/>
      <c r="W78"/>
      <c r="X78"/>
      <c r="Y78"/>
      <c r="Z78"/>
      <c r="AA78"/>
      <c r="AB78"/>
      <c r="AC78"/>
      <c r="AD78"/>
      <c r="AE78"/>
      <c r="AF78"/>
      <c r="AG78"/>
      <c r="AH78"/>
      <c r="AI78"/>
    </row>
    <row r="79" spans="1:35" s="123" customFormat="1" ht="51.75" x14ac:dyDescent="0.25">
      <c r="A79" s="629"/>
      <c r="B79" s="661" t="s">
        <v>403</v>
      </c>
      <c r="C79" s="671" t="s">
        <v>31</v>
      </c>
      <c r="D79" s="740">
        <v>0.31175000000000003</v>
      </c>
      <c r="E79" s="668">
        <f t="shared" si="45"/>
        <v>9.0587232567723261E-2</v>
      </c>
      <c r="F79" s="663">
        <f t="shared" ref="F79:H80" si="52">IFERROR($D79*F104/100, 0)</f>
        <v>3.5089394851171947E-3</v>
      </c>
      <c r="G79" s="664">
        <f t="shared" si="52"/>
        <v>1.3752084089060651E-2</v>
      </c>
      <c r="H79" s="665">
        <f t="shared" si="52"/>
        <v>7.3326208993545416E-2</v>
      </c>
      <c r="I79" s="667">
        <f t="shared" si="40"/>
        <v>0.21981613093129318</v>
      </c>
      <c r="J79" s="663">
        <f t="shared" ref="J79:M80" si="53">IFERROR($D79*J104/100, 0)</f>
        <v>0.14912620289006934</v>
      </c>
      <c r="K79" s="664">
        <f t="shared" si="53"/>
        <v>4.4200797263030597E-2</v>
      </c>
      <c r="L79" s="665">
        <f t="shared" si="53"/>
        <v>2.6489130778193225E-2</v>
      </c>
      <c r="M79" s="666">
        <f t="shared" si="53"/>
        <v>6.7097609426649846E-4</v>
      </c>
      <c r="N79" s="667">
        <f t="shared" si="4"/>
        <v>6.3548404691534961E-4</v>
      </c>
      <c r="O79" s="666">
        <f t="shared" ref="O79:Q80" si="54">IFERROR($D79*O104/100, 0)</f>
        <v>6.3548404691534961E-4</v>
      </c>
      <c r="P79" s="665">
        <f t="shared" si="54"/>
        <v>0</v>
      </c>
      <c r="Q79" s="668">
        <f t="shared" si="54"/>
        <v>4.0176359801790456E-5</v>
      </c>
      <c r="R79" s="519" t="s">
        <v>1401</v>
      </c>
      <c r="S79" s="124"/>
      <c r="T79" s="124"/>
      <c r="U79" s="124"/>
      <c r="V79"/>
      <c r="W79"/>
      <c r="X79"/>
      <c r="Y79"/>
      <c r="Z79"/>
      <c r="AA79"/>
      <c r="AB79"/>
      <c r="AC79"/>
      <c r="AD79"/>
      <c r="AE79"/>
      <c r="AF79"/>
      <c r="AG79"/>
      <c r="AH79"/>
      <c r="AI79"/>
    </row>
    <row r="80" spans="1:35" s="123" customFormat="1" x14ac:dyDescent="0.25">
      <c r="A80" s="629"/>
      <c r="B80" s="661" t="s">
        <v>624</v>
      </c>
      <c r="C80" s="671" t="s">
        <v>33</v>
      </c>
      <c r="D80" s="740">
        <v>0</v>
      </c>
      <c r="E80" s="668">
        <f t="shared" si="45"/>
        <v>0</v>
      </c>
      <c r="F80" s="663">
        <f t="shared" si="52"/>
        <v>0</v>
      </c>
      <c r="G80" s="664">
        <f t="shared" si="52"/>
        <v>0</v>
      </c>
      <c r="H80" s="665">
        <f t="shared" si="52"/>
        <v>0</v>
      </c>
      <c r="I80" s="667">
        <f t="shared" si="40"/>
        <v>0</v>
      </c>
      <c r="J80" s="663">
        <f t="shared" si="53"/>
        <v>0</v>
      </c>
      <c r="K80" s="664">
        <f t="shared" si="53"/>
        <v>0</v>
      </c>
      <c r="L80" s="665">
        <f t="shared" si="53"/>
        <v>0</v>
      </c>
      <c r="M80" s="666">
        <f t="shared" si="53"/>
        <v>0</v>
      </c>
      <c r="N80" s="667">
        <f t="shared" si="4"/>
        <v>0</v>
      </c>
      <c r="O80" s="666">
        <f t="shared" si="54"/>
        <v>0</v>
      </c>
      <c r="P80" s="665">
        <f t="shared" si="54"/>
        <v>0</v>
      </c>
      <c r="Q80" s="668">
        <f t="shared" si="54"/>
        <v>0</v>
      </c>
      <c r="R80" s="519" t="s">
        <v>1403</v>
      </c>
      <c r="S80" s="124"/>
      <c r="T80" s="124"/>
      <c r="U80" s="124"/>
      <c r="V80"/>
      <c r="W80"/>
      <c r="X80"/>
      <c r="Y80"/>
      <c r="Z80"/>
      <c r="AA80"/>
      <c r="AB80"/>
      <c r="AC80"/>
      <c r="AD80"/>
      <c r="AE80"/>
      <c r="AF80"/>
      <c r="AG80"/>
      <c r="AH80"/>
      <c r="AI80"/>
    </row>
    <row r="81" spans="1:35" s="123" customFormat="1" x14ac:dyDescent="0.25">
      <c r="A81" s="629"/>
      <c r="B81" s="653" t="s">
        <v>404</v>
      </c>
      <c r="C81" s="670" t="s">
        <v>35</v>
      </c>
      <c r="D81" s="655">
        <f>D82+D86</f>
        <v>0</v>
      </c>
      <c r="E81" s="656">
        <f t="shared" si="45"/>
        <v>0</v>
      </c>
      <c r="F81" s="657">
        <f>F82+F86</f>
        <v>0</v>
      </c>
      <c r="G81" s="658">
        <f>G82+G86</f>
        <v>0</v>
      </c>
      <c r="H81" s="659">
        <f>H82+H86</f>
        <v>0</v>
      </c>
      <c r="I81" s="655">
        <f t="shared" si="40"/>
        <v>0</v>
      </c>
      <c r="J81" s="657">
        <f t="shared" ref="J81:Q81" si="55">J82+J86</f>
        <v>0</v>
      </c>
      <c r="K81" s="658">
        <f t="shared" si="55"/>
        <v>0</v>
      </c>
      <c r="L81" s="659">
        <f t="shared" si="55"/>
        <v>0</v>
      </c>
      <c r="M81" s="660">
        <f t="shared" si="55"/>
        <v>0</v>
      </c>
      <c r="N81" s="655">
        <f t="shared" si="4"/>
        <v>0</v>
      </c>
      <c r="O81" s="660">
        <f>O82+O86</f>
        <v>0</v>
      </c>
      <c r="P81" s="659">
        <f t="shared" si="55"/>
        <v>0</v>
      </c>
      <c r="Q81" s="656">
        <f t="shared" si="55"/>
        <v>0</v>
      </c>
      <c r="R81" s="124"/>
      <c r="S81" s="124"/>
      <c r="T81" s="124"/>
      <c r="U81" s="124"/>
      <c r="V81"/>
      <c r="W81"/>
      <c r="X81"/>
      <c r="Y81"/>
      <c r="Z81"/>
      <c r="AA81"/>
      <c r="AB81"/>
      <c r="AC81"/>
      <c r="AD81"/>
      <c r="AE81"/>
      <c r="AF81"/>
      <c r="AG81"/>
      <c r="AH81"/>
      <c r="AI81"/>
    </row>
    <row r="82" spans="1:35" s="123" customFormat="1" x14ac:dyDescent="0.25">
      <c r="A82" s="629"/>
      <c r="B82" s="672" t="s">
        <v>405</v>
      </c>
      <c r="C82" s="671" t="s">
        <v>37</v>
      </c>
      <c r="D82" s="740">
        <v>0</v>
      </c>
      <c r="E82" s="668">
        <f t="shared" si="45"/>
        <v>0</v>
      </c>
      <c r="F82" s="663">
        <f>IFERROR($D82*F106/100, 0)</f>
        <v>0</v>
      </c>
      <c r="G82" s="664">
        <f>IFERROR($D82*G106/100, 0)</f>
        <v>0</v>
      </c>
      <c r="H82" s="665">
        <f>IFERROR($D82*H106/100, 0)</f>
        <v>0</v>
      </c>
      <c r="I82" s="667">
        <f t="shared" si="40"/>
        <v>0</v>
      </c>
      <c r="J82" s="663">
        <f>IFERROR($D82*J106/100, 0)</f>
        <v>0</v>
      </c>
      <c r="K82" s="664">
        <f>IFERROR($D82*K106/100, 0)</f>
        <v>0</v>
      </c>
      <c r="L82" s="665">
        <f>IFERROR($D82*L106/100, 0)</f>
        <v>0</v>
      </c>
      <c r="M82" s="666">
        <f>IFERROR($D82*M106/100, 0)</f>
        <v>0</v>
      </c>
      <c r="N82" s="667">
        <f t="shared" si="4"/>
        <v>0</v>
      </c>
      <c r="O82" s="666">
        <f>IFERROR($D82*O106/100, 0)</f>
        <v>0</v>
      </c>
      <c r="P82" s="665">
        <f>IFERROR($D82*P106/100, 0)</f>
        <v>0</v>
      </c>
      <c r="Q82" s="668">
        <f>IFERROR($D82*Q106/100, 0)</f>
        <v>0</v>
      </c>
      <c r="R82" s="519" t="s">
        <v>1405</v>
      </c>
      <c r="S82" s="124"/>
      <c r="T82" s="124"/>
      <c r="U82" s="124"/>
      <c r="V82"/>
      <c r="W82"/>
      <c r="X82"/>
      <c r="Y82"/>
      <c r="Z82"/>
      <c r="AA82"/>
      <c r="AB82"/>
      <c r="AC82"/>
      <c r="AD82"/>
      <c r="AE82"/>
      <c r="AF82"/>
      <c r="AG82"/>
      <c r="AH82"/>
      <c r="AI82"/>
    </row>
    <row r="83" spans="1:35" s="123" customFormat="1" x14ac:dyDescent="0.25">
      <c r="A83" s="629"/>
      <c r="B83" s="672" t="s">
        <v>406</v>
      </c>
      <c r="C83" s="680" t="s">
        <v>40</v>
      </c>
      <c r="D83" s="740">
        <v>0</v>
      </c>
      <c r="E83" s="668">
        <f t="shared" si="45"/>
        <v>0</v>
      </c>
      <c r="F83" s="663">
        <f t="shared" ref="F83:H86" si="56">IFERROR($D83*F107/100, 0)</f>
        <v>0</v>
      </c>
      <c r="G83" s="664">
        <f t="shared" si="56"/>
        <v>0</v>
      </c>
      <c r="H83" s="665">
        <f t="shared" si="56"/>
        <v>0</v>
      </c>
      <c r="I83" s="667">
        <f t="shared" ref="I83:I85" si="57">SUM(J83:L83)</f>
        <v>0</v>
      </c>
      <c r="J83" s="663">
        <f t="shared" ref="J83:Q86" si="58">IFERROR($D83*J107/100, 0)</f>
        <v>0</v>
      </c>
      <c r="K83" s="664">
        <f t="shared" si="58"/>
        <v>0</v>
      </c>
      <c r="L83" s="665">
        <f t="shared" si="58"/>
        <v>0</v>
      </c>
      <c r="M83" s="666">
        <f t="shared" si="58"/>
        <v>0</v>
      </c>
      <c r="N83" s="667">
        <f t="shared" si="4"/>
        <v>0</v>
      </c>
      <c r="O83" s="666">
        <f t="shared" ref="O83:Q85" si="59">IFERROR($D83*O107/100, 0)</f>
        <v>0</v>
      </c>
      <c r="P83" s="665">
        <f t="shared" si="59"/>
        <v>0</v>
      </c>
      <c r="Q83" s="668">
        <f t="shared" si="59"/>
        <v>0</v>
      </c>
      <c r="R83" s="519" t="s">
        <v>1407</v>
      </c>
      <c r="S83" s="124"/>
      <c r="T83" s="124"/>
      <c r="U83" s="124"/>
      <c r="V83"/>
      <c r="W83"/>
      <c r="X83"/>
      <c r="Y83"/>
      <c r="Z83"/>
      <c r="AA83"/>
      <c r="AB83"/>
      <c r="AC83"/>
      <c r="AD83"/>
      <c r="AE83"/>
      <c r="AF83"/>
      <c r="AG83"/>
      <c r="AH83"/>
      <c r="AI83"/>
    </row>
    <row r="84" spans="1:35" s="123" customFormat="1" x14ac:dyDescent="0.25">
      <c r="A84" s="629"/>
      <c r="B84" s="672" t="s">
        <v>407</v>
      </c>
      <c r="C84" s="680" t="s">
        <v>43</v>
      </c>
      <c r="D84" s="740">
        <v>0</v>
      </c>
      <c r="E84" s="668">
        <f t="shared" si="45"/>
        <v>0</v>
      </c>
      <c r="F84" s="663">
        <f t="shared" si="56"/>
        <v>0</v>
      </c>
      <c r="G84" s="664">
        <f t="shared" si="56"/>
        <v>0</v>
      </c>
      <c r="H84" s="665">
        <f t="shared" si="56"/>
        <v>0</v>
      </c>
      <c r="I84" s="667">
        <f t="shared" si="57"/>
        <v>0</v>
      </c>
      <c r="J84" s="663">
        <f t="shared" si="58"/>
        <v>0</v>
      </c>
      <c r="K84" s="664">
        <f t="shared" si="58"/>
        <v>0</v>
      </c>
      <c r="L84" s="665">
        <f t="shared" si="58"/>
        <v>0</v>
      </c>
      <c r="M84" s="666">
        <f t="shared" si="58"/>
        <v>0</v>
      </c>
      <c r="N84" s="667">
        <f t="shared" si="4"/>
        <v>0</v>
      </c>
      <c r="O84" s="666">
        <f t="shared" si="59"/>
        <v>0</v>
      </c>
      <c r="P84" s="665">
        <f t="shared" si="59"/>
        <v>0</v>
      </c>
      <c r="Q84" s="668">
        <f t="shared" si="59"/>
        <v>0</v>
      </c>
      <c r="R84" s="519" t="s">
        <v>1409</v>
      </c>
      <c r="S84" s="124"/>
      <c r="T84" s="124"/>
      <c r="U84" s="124"/>
      <c r="V84"/>
      <c r="W84"/>
      <c r="X84"/>
      <c r="Y84"/>
      <c r="Z84"/>
      <c r="AA84"/>
      <c r="AB84"/>
      <c r="AC84"/>
      <c r="AD84"/>
      <c r="AE84"/>
      <c r="AF84"/>
      <c r="AG84"/>
      <c r="AH84"/>
      <c r="AI84"/>
    </row>
    <row r="85" spans="1:35" s="123" customFormat="1" ht="26.25" x14ac:dyDescent="0.25">
      <c r="A85" s="629"/>
      <c r="B85" s="672" t="s">
        <v>408</v>
      </c>
      <c r="C85" s="680" t="s">
        <v>603</v>
      </c>
      <c r="D85" s="740">
        <v>0</v>
      </c>
      <c r="E85" s="668">
        <f t="shared" si="45"/>
        <v>0</v>
      </c>
      <c r="F85" s="663">
        <f t="shared" si="56"/>
        <v>0</v>
      </c>
      <c r="G85" s="664">
        <f t="shared" si="56"/>
        <v>0</v>
      </c>
      <c r="H85" s="665">
        <f t="shared" si="56"/>
        <v>0</v>
      </c>
      <c r="I85" s="667">
        <f t="shared" si="57"/>
        <v>0</v>
      </c>
      <c r="J85" s="663">
        <f t="shared" si="58"/>
        <v>0</v>
      </c>
      <c r="K85" s="664">
        <f t="shared" si="58"/>
        <v>0</v>
      </c>
      <c r="L85" s="665">
        <f t="shared" si="58"/>
        <v>0</v>
      </c>
      <c r="M85" s="666">
        <f t="shared" si="58"/>
        <v>0</v>
      </c>
      <c r="N85" s="667">
        <f t="shared" si="4"/>
        <v>0</v>
      </c>
      <c r="O85" s="666">
        <f t="shared" si="59"/>
        <v>0</v>
      </c>
      <c r="P85" s="665">
        <f t="shared" si="59"/>
        <v>0</v>
      </c>
      <c r="Q85" s="668">
        <f t="shared" si="59"/>
        <v>0</v>
      </c>
      <c r="R85" s="519" t="s">
        <v>1411</v>
      </c>
      <c r="S85" s="124"/>
      <c r="T85" s="124"/>
      <c r="U85" s="124"/>
      <c r="V85"/>
      <c r="W85"/>
      <c r="X85"/>
      <c r="Y85"/>
      <c r="Z85"/>
      <c r="AA85"/>
      <c r="AB85"/>
      <c r="AC85"/>
      <c r="AD85"/>
      <c r="AE85"/>
      <c r="AF85"/>
      <c r="AG85"/>
      <c r="AH85"/>
      <c r="AI85"/>
    </row>
    <row r="86" spans="1:35" s="123" customFormat="1" ht="26.25" x14ac:dyDescent="0.25">
      <c r="A86" s="629"/>
      <c r="B86" s="672" t="s">
        <v>409</v>
      </c>
      <c r="C86" s="680" t="s">
        <v>605</v>
      </c>
      <c r="D86" s="740">
        <v>0</v>
      </c>
      <c r="E86" s="668">
        <f t="shared" si="45"/>
        <v>0</v>
      </c>
      <c r="F86" s="663">
        <f t="shared" si="56"/>
        <v>0</v>
      </c>
      <c r="G86" s="664">
        <f t="shared" si="56"/>
        <v>0</v>
      </c>
      <c r="H86" s="665">
        <f t="shared" si="56"/>
        <v>0</v>
      </c>
      <c r="I86" s="667">
        <f t="shared" si="40"/>
        <v>0</v>
      </c>
      <c r="J86" s="663">
        <f t="shared" si="58"/>
        <v>0</v>
      </c>
      <c r="K86" s="664">
        <f t="shared" si="58"/>
        <v>0</v>
      </c>
      <c r="L86" s="665">
        <f t="shared" si="58"/>
        <v>0</v>
      </c>
      <c r="M86" s="666">
        <f t="shared" si="58"/>
        <v>0</v>
      </c>
      <c r="N86" s="667">
        <f t="shared" si="4"/>
        <v>0</v>
      </c>
      <c r="O86" s="666">
        <f>IFERROR($D86*O110/100, 0)</f>
        <v>0</v>
      </c>
      <c r="P86" s="665">
        <f t="shared" si="58"/>
        <v>0</v>
      </c>
      <c r="Q86" s="668">
        <f t="shared" si="58"/>
        <v>0</v>
      </c>
      <c r="R86" s="519" t="s">
        <v>1413</v>
      </c>
      <c r="S86" s="124"/>
      <c r="T86" s="124"/>
      <c r="U86" s="124"/>
      <c r="V86"/>
      <c r="W86"/>
      <c r="X86"/>
      <c r="Y86"/>
      <c r="Z86"/>
      <c r="AA86"/>
      <c r="AB86"/>
      <c r="AC86"/>
      <c r="AD86"/>
      <c r="AE86"/>
      <c r="AF86"/>
      <c r="AG86"/>
      <c r="AH86"/>
      <c r="AI86"/>
    </row>
    <row r="87" spans="1:35" s="123" customFormat="1" x14ac:dyDescent="0.25">
      <c r="A87" s="629"/>
      <c r="B87" s="653" t="s">
        <v>410</v>
      </c>
      <c r="C87" s="682" t="s">
        <v>51</v>
      </c>
      <c r="D87" s="683">
        <f>D88+D89</f>
        <v>37.431750256978653</v>
      </c>
      <c r="E87" s="684">
        <f t="shared" si="45"/>
        <v>10.876788022280223</v>
      </c>
      <c r="F87" s="685">
        <f>F88+F89</f>
        <v>0.42131755083803707</v>
      </c>
      <c r="G87" s="686">
        <f>G88+G89</f>
        <v>1.6512095497504022</v>
      </c>
      <c r="H87" s="687">
        <f>H88+H89</f>
        <v>8.8042609216917835</v>
      </c>
      <c r="I87" s="688">
        <f t="shared" si="40"/>
        <v>26.39327190208656</v>
      </c>
      <c r="J87" s="685">
        <f t="shared" ref="J87:Q87" si="60">J88+J89</f>
        <v>17.905548623424551</v>
      </c>
      <c r="K87" s="686">
        <f t="shared" si="60"/>
        <v>5.3071794845520657</v>
      </c>
      <c r="L87" s="687">
        <f t="shared" si="60"/>
        <v>3.1805437941099441</v>
      </c>
      <c r="M87" s="689">
        <f t="shared" si="60"/>
        <v>8.056394415071863E-2</v>
      </c>
      <c r="N87" s="688">
        <f t="shared" si="4"/>
        <v>7.6302422249974244E-2</v>
      </c>
      <c r="O87" s="689">
        <f>O88+O89</f>
        <v>7.6302422249974244E-2</v>
      </c>
      <c r="P87" s="687">
        <f t="shared" si="60"/>
        <v>0</v>
      </c>
      <c r="Q87" s="684">
        <f t="shared" si="60"/>
        <v>4.8239662111792684E-3</v>
      </c>
      <c r="R87" s="124"/>
      <c r="S87" s="124"/>
      <c r="T87" s="124"/>
      <c r="U87" s="124"/>
      <c r="V87"/>
      <c r="W87"/>
      <c r="X87"/>
      <c r="Y87"/>
      <c r="Z87"/>
      <c r="AA87"/>
      <c r="AB87"/>
      <c r="AC87"/>
      <c r="AD87"/>
      <c r="AE87"/>
      <c r="AF87"/>
      <c r="AG87"/>
      <c r="AH87"/>
      <c r="AI87"/>
    </row>
    <row r="88" spans="1:35" s="123" customFormat="1" x14ac:dyDescent="0.25">
      <c r="A88" s="629"/>
      <c r="B88" s="690" t="s">
        <v>625</v>
      </c>
      <c r="C88" s="691" t="s">
        <v>53</v>
      </c>
      <c r="D88" s="741">
        <v>2.1357142857142857</v>
      </c>
      <c r="E88" s="668">
        <f t="shared" si="45"/>
        <v>0.62058844169433502</v>
      </c>
      <c r="F88" s="663">
        <f t="shared" ref="F88:H89" si="61">IFERROR($D88*F111/100, 0)</f>
        <v>2.4038788086837921E-2</v>
      </c>
      <c r="G88" s="664">
        <f t="shared" si="61"/>
        <v>9.4211780103772111E-2</v>
      </c>
      <c r="H88" s="665">
        <f t="shared" si="61"/>
        <v>0.50233787350372494</v>
      </c>
      <c r="I88" s="667">
        <f t="shared" si="40"/>
        <v>1.5059004043637678</v>
      </c>
      <c r="J88" s="663">
        <f t="shared" ref="J88:M89" si="62">IFERROR($D88*J111/100, 0)</f>
        <v>1.0216229731728887</v>
      </c>
      <c r="K88" s="664">
        <f t="shared" si="62"/>
        <v>0.3028076155721422</v>
      </c>
      <c r="L88" s="665">
        <f t="shared" si="62"/>
        <v>0.1814698156187369</v>
      </c>
      <c r="M88" s="666">
        <f t="shared" si="62"/>
        <v>4.5966743541226499E-3</v>
      </c>
      <c r="N88" s="667">
        <f t="shared" si="4"/>
        <v>4.353528010715764E-3</v>
      </c>
      <c r="O88" s="666">
        <f t="shared" ref="O88:Q89" si="63">IFERROR($D88*O111/100, 0)</f>
        <v>4.353528010715764E-3</v>
      </c>
      <c r="P88" s="665">
        <f t="shared" si="63"/>
        <v>0</v>
      </c>
      <c r="Q88" s="668">
        <f t="shared" si="63"/>
        <v>2.7523729134460643E-4</v>
      </c>
      <c r="R88" s="124" t="s">
        <v>1415</v>
      </c>
      <c r="S88" s="124"/>
      <c r="T88" s="124"/>
      <c r="U88" s="124"/>
      <c r="V88"/>
      <c r="W88"/>
      <c r="X88"/>
      <c r="Y88"/>
      <c r="Z88"/>
      <c r="AA88"/>
      <c r="AB88"/>
      <c r="AC88"/>
      <c r="AD88"/>
      <c r="AE88"/>
      <c r="AF88"/>
      <c r="AG88"/>
      <c r="AH88"/>
      <c r="AI88"/>
    </row>
    <row r="89" spans="1:35" s="123" customFormat="1" ht="26.25" x14ac:dyDescent="0.25">
      <c r="A89" s="629"/>
      <c r="B89" s="690" t="s">
        <v>626</v>
      </c>
      <c r="C89" s="699" t="s">
        <v>55</v>
      </c>
      <c r="D89" s="742">
        <v>35.296035971264367</v>
      </c>
      <c r="E89" s="668">
        <f t="shared" si="45"/>
        <v>10.256199580585887</v>
      </c>
      <c r="F89" s="663">
        <f t="shared" si="61"/>
        <v>0.39727876275119917</v>
      </c>
      <c r="G89" s="664">
        <f t="shared" si="61"/>
        <v>1.5569977696466302</v>
      </c>
      <c r="H89" s="665">
        <f t="shared" si="61"/>
        <v>8.3019230481880584</v>
      </c>
      <c r="I89" s="667">
        <f t="shared" si="40"/>
        <v>24.887371497722793</v>
      </c>
      <c r="J89" s="663">
        <f t="shared" si="62"/>
        <v>16.883925650251662</v>
      </c>
      <c r="K89" s="664">
        <f t="shared" si="62"/>
        <v>5.0043718689799235</v>
      </c>
      <c r="L89" s="665">
        <f t="shared" si="62"/>
        <v>2.9990739784912073</v>
      </c>
      <c r="M89" s="666">
        <f t="shared" si="62"/>
        <v>7.5967269796595988E-2</v>
      </c>
      <c r="N89" s="667">
        <f t="shared" si="4"/>
        <v>7.1948894239258473E-2</v>
      </c>
      <c r="O89" s="666">
        <f t="shared" si="63"/>
        <v>7.1948894239258473E-2</v>
      </c>
      <c r="P89" s="665">
        <f t="shared" si="63"/>
        <v>0</v>
      </c>
      <c r="Q89" s="668">
        <f t="shared" si="63"/>
        <v>4.5487289198346617E-3</v>
      </c>
      <c r="R89" s="124" t="s">
        <v>1417</v>
      </c>
      <c r="S89" s="124"/>
      <c r="T89" s="124"/>
      <c r="U89" s="124"/>
      <c r="V89"/>
      <c r="W89"/>
      <c r="X89"/>
      <c r="Y89"/>
      <c r="Z89"/>
      <c r="AA89"/>
      <c r="AB89"/>
      <c r="AC89"/>
      <c r="AD89"/>
      <c r="AE89"/>
      <c r="AF89"/>
      <c r="AG89"/>
      <c r="AH89"/>
      <c r="AI89"/>
    </row>
    <row r="90" spans="1:35" s="123" customFormat="1" x14ac:dyDescent="0.25">
      <c r="A90" s="629"/>
      <c r="B90" s="701" t="s">
        <v>411</v>
      </c>
      <c r="C90" s="702" t="s">
        <v>606</v>
      </c>
      <c r="D90" s="683">
        <f>D91+D92+D93</f>
        <v>0.74866937499999997</v>
      </c>
      <c r="E90" s="684">
        <f t="shared" ref="E90:Q90" si="64">E91+E92+E93</f>
        <v>0.21754574752031119</v>
      </c>
      <c r="F90" s="685">
        <f t="shared" si="64"/>
        <v>8.4267378708436612E-3</v>
      </c>
      <c r="G90" s="686">
        <f t="shared" si="64"/>
        <v>3.3025707136822707E-2</v>
      </c>
      <c r="H90" s="687">
        <f t="shared" si="64"/>
        <v>0.17609330251264482</v>
      </c>
      <c r="I90" s="688">
        <f t="shared" si="64"/>
        <v>0.52788967236327</v>
      </c>
      <c r="J90" s="685">
        <f t="shared" si="64"/>
        <v>0.35812741335631565</v>
      </c>
      <c r="K90" s="686">
        <f t="shared" si="64"/>
        <v>0.10614846274712052</v>
      </c>
      <c r="L90" s="687">
        <f t="shared" si="64"/>
        <v>6.361379625983378E-2</v>
      </c>
      <c r="M90" s="689">
        <f t="shared" si="64"/>
        <v>1.6113528568867377E-3</v>
      </c>
      <c r="N90" s="688">
        <f t="shared" ref="N90:N164" si="65">+O90+P90</f>
        <v>1.5261185059393277E-3</v>
      </c>
      <c r="O90" s="689">
        <f>O91+O92+O93</f>
        <v>1.5261185059393277E-3</v>
      </c>
      <c r="P90" s="687">
        <f t="shared" si="64"/>
        <v>0</v>
      </c>
      <c r="Q90" s="684">
        <f t="shared" si="64"/>
        <v>9.6483753592883995E-5</v>
      </c>
      <c r="R90" s="124"/>
      <c r="S90" s="124"/>
      <c r="T90" s="124"/>
      <c r="U90" s="124"/>
      <c r="V90"/>
      <c r="W90"/>
      <c r="X90"/>
      <c r="Y90"/>
      <c r="Z90"/>
      <c r="AA90"/>
      <c r="AB90"/>
      <c r="AC90"/>
      <c r="AD90"/>
      <c r="AE90"/>
      <c r="AF90"/>
      <c r="AG90"/>
      <c r="AH90"/>
      <c r="AI90"/>
    </row>
    <row r="91" spans="1:35" s="123" customFormat="1" x14ac:dyDescent="0.25">
      <c r="A91" s="629"/>
      <c r="B91" s="703" t="s">
        <v>412</v>
      </c>
      <c r="C91" s="699" t="s">
        <v>1435</v>
      </c>
      <c r="D91" s="742">
        <v>0</v>
      </c>
      <c r="E91" s="668">
        <f>SUM(F91:H91)</f>
        <v>0</v>
      </c>
      <c r="F91" s="663">
        <f t="shared" ref="F91:H93" si="66">IFERROR($D91*F113/100, 0)</f>
        <v>0</v>
      </c>
      <c r="G91" s="664">
        <f t="shared" si="66"/>
        <v>0</v>
      </c>
      <c r="H91" s="665">
        <f t="shared" si="66"/>
        <v>0</v>
      </c>
      <c r="I91" s="667">
        <f t="shared" si="40"/>
        <v>0</v>
      </c>
      <c r="J91" s="663">
        <f t="shared" ref="J91:M93" si="67">IFERROR($D91*J113/100, 0)</f>
        <v>0</v>
      </c>
      <c r="K91" s="664">
        <f t="shared" si="67"/>
        <v>0</v>
      </c>
      <c r="L91" s="665">
        <f t="shared" si="67"/>
        <v>0</v>
      </c>
      <c r="M91" s="666">
        <f t="shared" si="67"/>
        <v>0</v>
      </c>
      <c r="N91" s="667">
        <f t="shared" si="65"/>
        <v>0</v>
      </c>
      <c r="O91" s="666">
        <f t="shared" ref="O91:Q93" si="68">IFERROR($D91*O113/100, 0)</f>
        <v>0</v>
      </c>
      <c r="P91" s="665">
        <f t="shared" si="68"/>
        <v>0</v>
      </c>
      <c r="Q91" s="668">
        <f t="shared" si="68"/>
        <v>0</v>
      </c>
      <c r="R91" s="124" t="s">
        <v>1419</v>
      </c>
      <c r="S91" s="124"/>
      <c r="T91" s="124"/>
      <c r="U91" s="124"/>
      <c r="V91"/>
      <c r="W91"/>
      <c r="X91"/>
      <c r="Y91"/>
      <c r="Z91"/>
      <c r="AA91"/>
      <c r="AB91"/>
      <c r="AC91"/>
      <c r="AD91"/>
      <c r="AE91"/>
      <c r="AF91"/>
      <c r="AG91"/>
      <c r="AH91"/>
      <c r="AI91"/>
    </row>
    <row r="92" spans="1:35" s="123" customFormat="1" x14ac:dyDescent="0.25">
      <c r="A92" s="629"/>
      <c r="B92" s="690" t="s">
        <v>413</v>
      </c>
      <c r="C92" s="699" t="s">
        <v>47</v>
      </c>
      <c r="D92" s="742">
        <v>0.74866937499999997</v>
      </c>
      <c r="E92" s="668">
        <f>SUM(F92:H92)</f>
        <v>0.21754574752031119</v>
      </c>
      <c r="F92" s="663">
        <f t="shared" si="66"/>
        <v>8.4267378708436612E-3</v>
      </c>
      <c r="G92" s="664">
        <f t="shared" si="66"/>
        <v>3.3025707136822707E-2</v>
      </c>
      <c r="H92" s="665">
        <f t="shared" si="66"/>
        <v>0.17609330251264482</v>
      </c>
      <c r="I92" s="667">
        <f t="shared" si="40"/>
        <v>0.52788967236327</v>
      </c>
      <c r="J92" s="663">
        <f t="shared" si="67"/>
        <v>0.35812741335631565</v>
      </c>
      <c r="K92" s="664">
        <f t="shared" si="67"/>
        <v>0.10614846274712052</v>
      </c>
      <c r="L92" s="665">
        <f t="shared" si="67"/>
        <v>6.361379625983378E-2</v>
      </c>
      <c r="M92" s="666">
        <f t="shared" si="67"/>
        <v>1.6113528568867377E-3</v>
      </c>
      <c r="N92" s="667">
        <f t="shared" si="65"/>
        <v>1.5261185059393277E-3</v>
      </c>
      <c r="O92" s="666">
        <f t="shared" si="68"/>
        <v>1.5261185059393277E-3</v>
      </c>
      <c r="P92" s="665">
        <f t="shared" si="68"/>
        <v>0</v>
      </c>
      <c r="Q92" s="668">
        <f t="shared" si="68"/>
        <v>9.6483753592883995E-5</v>
      </c>
      <c r="R92" s="124" t="s">
        <v>1421</v>
      </c>
      <c r="S92" s="124"/>
      <c r="T92" s="124"/>
      <c r="U92" s="124"/>
      <c r="V92"/>
      <c r="W92"/>
      <c r="X92"/>
      <c r="Y92"/>
      <c r="Z92"/>
      <c r="AA92"/>
      <c r="AB92"/>
      <c r="AC92"/>
      <c r="AD92"/>
      <c r="AE92"/>
      <c r="AF92"/>
      <c r="AG92"/>
      <c r="AH92"/>
      <c r="AI92"/>
    </row>
    <row r="93" spans="1:35" s="123" customFormat="1" ht="15.75" thickBot="1" x14ac:dyDescent="0.3">
      <c r="A93" s="629"/>
      <c r="B93" s="743" t="s">
        <v>414</v>
      </c>
      <c r="C93" s="705" t="s">
        <v>1435</v>
      </c>
      <c r="D93" s="741">
        <v>0</v>
      </c>
      <c r="E93" s="744">
        <f>SUM(F93:H93)</f>
        <v>0</v>
      </c>
      <c r="F93" s="745">
        <f t="shared" si="66"/>
        <v>0</v>
      </c>
      <c r="G93" s="746">
        <f t="shared" si="66"/>
        <v>0</v>
      </c>
      <c r="H93" s="747">
        <f t="shared" si="66"/>
        <v>0</v>
      </c>
      <c r="I93" s="748">
        <f t="shared" si="40"/>
        <v>0</v>
      </c>
      <c r="J93" s="745">
        <f t="shared" si="67"/>
        <v>0</v>
      </c>
      <c r="K93" s="746">
        <f t="shared" si="67"/>
        <v>0</v>
      </c>
      <c r="L93" s="747">
        <f t="shared" si="67"/>
        <v>0</v>
      </c>
      <c r="M93" s="749">
        <f t="shared" si="67"/>
        <v>0</v>
      </c>
      <c r="N93" s="748">
        <f t="shared" si="65"/>
        <v>0</v>
      </c>
      <c r="O93" s="749">
        <f t="shared" si="68"/>
        <v>0</v>
      </c>
      <c r="P93" s="747">
        <f t="shared" si="68"/>
        <v>0</v>
      </c>
      <c r="Q93" s="744">
        <f t="shared" si="68"/>
        <v>0</v>
      </c>
      <c r="R93" s="124" t="s">
        <v>1423</v>
      </c>
      <c r="S93" s="124"/>
      <c r="T93" s="124"/>
      <c r="U93" s="124"/>
      <c r="V93"/>
      <c r="W93"/>
      <c r="X93"/>
      <c r="Y93"/>
      <c r="Z93"/>
      <c r="AA93"/>
      <c r="AB93"/>
      <c r="AC93"/>
      <c r="AD93"/>
      <c r="AE93"/>
      <c r="AF93"/>
      <c r="AG93"/>
      <c r="AH93"/>
      <c r="AI93"/>
    </row>
    <row r="94" spans="1:35" s="123" customFormat="1" ht="64.5" thickBot="1" x14ac:dyDescent="0.3">
      <c r="A94" s="629"/>
      <c r="B94" s="750" t="s">
        <v>137</v>
      </c>
      <c r="C94" s="635" t="s">
        <v>627</v>
      </c>
      <c r="D94" s="635" t="s">
        <v>239</v>
      </c>
      <c r="E94" s="636" t="s">
        <v>240</v>
      </c>
      <c r="F94" s="637" t="s">
        <v>241</v>
      </c>
      <c r="G94" s="638" t="s">
        <v>242</v>
      </c>
      <c r="H94" s="639" t="s">
        <v>243</v>
      </c>
      <c r="I94" s="635" t="s">
        <v>244</v>
      </c>
      <c r="J94" s="637" t="s">
        <v>245</v>
      </c>
      <c r="K94" s="638" t="s">
        <v>246</v>
      </c>
      <c r="L94" s="639" t="s">
        <v>247</v>
      </c>
      <c r="M94" s="641" t="s">
        <v>248</v>
      </c>
      <c r="N94" s="642" t="s">
        <v>249</v>
      </c>
      <c r="O94" s="637" t="s">
        <v>591</v>
      </c>
      <c r="P94" s="639" t="s">
        <v>251</v>
      </c>
      <c r="Q94" s="644" t="s">
        <v>252</v>
      </c>
      <c r="R94" s="124"/>
      <c r="S94" s="124"/>
      <c r="T94" s="124"/>
      <c r="U94" s="124"/>
      <c r="V94"/>
      <c r="W94"/>
      <c r="X94"/>
      <c r="Y94"/>
      <c r="Z94"/>
      <c r="AA94"/>
      <c r="AB94"/>
      <c r="AC94"/>
      <c r="AD94"/>
      <c r="AE94"/>
      <c r="AF94"/>
      <c r="AG94"/>
      <c r="AH94"/>
      <c r="AI94"/>
    </row>
    <row r="95" spans="1:35" s="123" customFormat="1" ht="25.5" x14ac:dyDescent="0.25">
      <c r="A95" s="629"/>
      <c r="B95" s="481" t="s">
        <v>139</v>
      </c>
      <c r="C95" s="751" t="str">
        <f>'6'!C95</f>
        <v>C.1.1  Punktui Tiesiogiai paslaugoms priskirto naudojamo turto buhalterinė įsigijimo vertė</v>
      </c>
      <c r="D95" s="752">
        <f t="shared" ref="D95:D115" si="69">O95+E95+I95+M95+P95+Q95</f>
        <v>100</v>
      </c>
      <c r="E95" s="753">
        <f>SUM(F95:H95)</f>
        <v>29.057652788363512</v>
      </c>
      <c r="F95" s="754">
        <f>'6'!F95</f>
        <v>1.1255619839991</v>
      </c>
      <c r="G95" s="755">
        <f>'6'!G95</f>
        <v>4.4112539179023731</v>
      </c>
      <c r="H95" s="756">
        <f>'6'!H95</f>
        <v>23.520836886462039</v>
      </c>
      <c r="I95" s="757">
        <f t="shared" ref="I95:I115" si="70">SUM(J95:L95)</f>
        <v>70.510386826397152</v>
      </c>
      <c r="J95" s="754">
        <f>'6'!J95</f>
        <v>47.835189379332583</v>
      </c>
      <c r="K95" s="755">
        <f>'6'!K95</f>
        <v>14.178283003377896</v>
      </c>
      <c r="L95" s="756">
        <f>'6'!L95</f>
        <v>8.4969144436866788</v>
      </c>
      <c r="M95" s="758">
        <f>'6'!M95</f>
        <v>0.21522889952413743</v>
      </c>
      <c r="N95" s="759">
        <f t="shared" si="65"/>
        <v>0.20384412090307924</v>
      </c>
      <c r="O95" s="760">
        <f>'6'!O95</f>
        <v>0.20384412090307924</v>
      </c>
      <c r="P95" s="756">
        <f>'6'!P95</f>
        <v>0</v>
      </c>
      <c r="Q95" s="761">
        <f>'6'!Q95</f>
        <v>1.288736481212204E-2</v>
      </c>
      <c r="R95" s="124" t="s">
        <v>628</v>
      </c>
      <c r="S95" s="124"/>
      <c r="T95" s="124"/>
      <c r="U95" s="124"/>
      <c r="V95"/>
      <c r="W95"/>
      <c r="X95"/>
      <c r="Y95"/>
      <c r="Z95"/>
      <c r="AA95"/>
      <c r="AB95"/>
      <c r="AC95"/>
      <c r="AD95"/>
      <c r="AE95"/>
      <c r="AF95"/>
      <c r="AG95"/>
      <c r="AH95"/>
      <c r="AI95"/>
    </row>
    <row r="96" spans="1:35" s="123" customFormat="1" ht="25.5" x14ac:dyDescent="0.25">
      <c r="A96" s="629"/>
      <c r="B96" s="470" t="s">
        <v>141</v>
      </c>
      <c r="C96" s="763" t="str">
        <f>'6'!C96</f>
        <v>C.1.2.  Punktui Tiesiogiai paslaugoms priskirto naudojamo turto buhalterinė įsigijimo vertė</v>
      </c>
      <c r="D96" s="764">
        <f t="shared" si="69"/>
        <v>100</v>
      </c>
      <c r="E96" s="765">
        <f t="shared" ref="E96:E115" si="71">SUM(F96:H96)</f>
        <v>29.057652788363512</v>
      </c>
      <c r="F96" s="766">
        <f>'6'!F96</f>
        <v>1.1255619839991</v>
      </c>
      <c r="G96" s="767">
        <f>'6'!G96</f>
        <v>4.4112539179023731</v>
      </c>
      <c r="H96" s="768">
        <f>'6'!H96</f>
        <v>23.520836886462039</v>
      </c>
      <c r="I96" s="769">
        <f t="shared" si="70"/>
        <v>70.510386826397152</v>
      </c>
      <c r="J96" s="766">
        <f>'6'!J96</f>
        <v>47.835189379332583</v>
      </c>
      <c r="K96" s="767">
        <f>'6'!K96</f>
        <v>14.178283003377896</v>
      </c>
      <c r="L96" s="768">
        <f>'6'!L96</f>
        <v>8.4969144436866788</v>
      </c>
      <c r="M96" s="770">
        <f>'6'!M96</f>
        <v>0.21522889952413743</v>
      </c>
      <c r="N96" s="771">
        <f t="shared" si="65"/>
        <v>0.20384412090307924</v>
      </c>
      <c r="O96" s="772">
        <f>'6'!O96</f>
        <v>0.20384412090307924</v>
      </c>
      <c r="P96" s="768">
        <f>'6'!P96</f>
        <v>0</v>
      </c>
      <c r="Q96" s="773">
        <f>'6'!Q96</f>
        <v>1.288736481212204E-2</v>
      </c>
      <c r="R96" s="124" t="s">
        <v>629</v>
      </c>
      <c r="S96" s="124"/>
      <c r="T96" s="124"/>
      <c r="U96" s="124"/>
      <c r="V96"/>
      <c r="W96"/>
      <c r="X96"/>
      <c r="Y96"/>
      <c r="Z96"/>
      <c r="AA96"/>
      <c r="AB96"/>
      <c r="AC96"/>
      <c r="AD96"/>
      <c r="AE96"/>
      <c r="AF96"/>
      <c r="AG96"/>
      <c r="AH96"/>
      <c r="AI96"/>
    </row>
    <row r="97" spans="1:35" s="123" customFormat="1" ht="25.5" x14ac:dyDescent="0.25">
      <c r="A97" s="629"/>
      <c r="B97" s="470" t="s">
        <v>143</v>
      </c>
      <c r="C97" s="763" t="str">
        <f>'6'!C97</f>
        <v>C.1.3.  Punktui Tiesiogiai paslaugoms priskirto naudojamo turto buhalterinė įsigijimo vertė</v>
      </c>
      <c r="D97" s="764">
        <f t="shared" si="69"/>
        <v>100</v>
      </c>
      <c r="E97" s="765">
        <f t="shared" si="71"/>
        <v>29.057652788363512</v>
      </c>
      <c r="F97" s="766">
        <f>'6'!F97</f>
        <v>1.1255619839991</v>
      </c>
      <c r="G97" s="767">
        <f>'6'!G97</f>
        <v>4.4112539179023731</v>
      </c>
      <c r="H97" s="768">
        <f>'6'!H97</f>
        <v>23.520836886462039</v>
      </c>
      <c r="I97" s="769">
        <f t="shared" si="70"/>
        <v>70.510386826397152</v>
      </c>
      <c r="J97" s="766">
        <f>'6'!J97</f>
        <v>47.835189379332583</v>
      </c>
      <c r="K97" s="767">
        <f>'6'!K97</f>
        <v>14.178283003377896</v>
      </c>
      <c r="L97" s="768">
        <f>'6'!L97</f>
        <v>8.4969144436866788</v>
      </c>
      <c r="M97" s="770">
        <f>'6'!M97</f>
        <v>0.21522889952413743</v>
      </c>
      <c r="N97" s="771">
        <f t="shared" si="65"/>
        <v>0.20384412090307924</v>
      </c>
      <c r="O97" s="772">
        <f>'6'!O97</f>
        <v>0.20384412090307924</v>
      </c>
      <c r="P97" s="768">
        <f>'6'!P97</f>
        <v>0</v>
      </c>
      <c r="Q97" s="773">
        <f>'6'!Q97</f>
        <v>1.288736481212204E-2</v>
      </c>
      <c r="R97" s="124" t="s">
        <v>630</v>
      </c>
      <c r="S97" s="124"/>
      <c r="T97" s="124"/>
      <c r="U97" s="124"/>
      <c r="V97"/>
      <c r="W97"/>
      <c r="X97"/>
      <c r="Y97"/>
      <c r="Z97"/>
      <c r="AA97"/>
      <c r="AB97"/>
      <c r="AC97"/>
      <c r="AD97"/>
      <c r="AE97"/>
      <c r="AF97"/>
      <c r="AG97"/>
      <c r="AH97"/>
      <c r="AI97"/>
    </row>
    <row r="98" spans="1:35" s="123" customFormat="1" ht="25.5" x14ac:dyDescent="0.25">
      <c r="A98" s="629"/>
      <c r="B98" s="474" t="s">
        <v>452</v>
      </c>
      <c r="C98" s="763" t="str">
        <f>'6'!C98</f>
        <v>C.2.1  Punktui Tiesiogiai paslaugoms priskirto naudojamo turto buhalterinė įsigijimo vertė</v>
      </c>
      <c r="D98" s="764">
        <f t="shared" si="69"/>
        <v>100</v>
      </c>
      <c r="E98" s="765">
        <f t="shared" si="71"/>
        <v>29.057652788363512</v>
      </c>
      <c r="F98" s="766">
        <f>'6'!F98</f>
        <v>1.1255619839991</v>
      </c>
      <c r="G98" s="767">
        <f>'6'!G98</f>
        <v>4.4112539179023731</v>
      </c>
      <c r="H98" s="768">
        <f>'6'!H98</f>
        <v>23.520836886462039</v>
      </c>
      <c r="I98" s="769">
        <f t="shared" si="70"/>
        <v>70.510386826397152</v>
      </c>
      <c r="J98" s="766">
        <f>'6'!J98</f>
        <v>47.835189379332583</v>
      </c>
      <c r="K98" s="767">
        <f>'6'!K98</f>
        <v>14.178283003377896</v>
      </c>
      <c r="L98" s="768">
        <f>'6'!L98</f>
        <v>8.4969144436866788</v>
      </c>
      <c r="M98" s="770">
        <f>'6'!M98</f>
        <v>0.21522889952413743</v>
      </c>
      <c r="N98" s="771">
        <f t="shared" si="65"/>
        <v>0.20384412090307924</v>
      </c>
      <c r="O98" s="772">
        <f>'6'!O98</f>
        <v>0.20384412090307924</v>
      </c>
      <c r="P98" s="768">
        <f>'6'!P98</f>
        <v>0</v>
      </c>
      <c r="Q98" s="773">
        <f>'6'!Q98</f>
        <v>1.288736481212204E-2</v>
      </c>
      <c r="R98" s="124" t="s">
        <v>631</v>
      </c>
      <c r="S98" s="124"/>
      <c r="T98" s="124"/>
      <c r="U98" s="124"/>
      <c r="V98"/>
      <c r="W98"/>
      <c r="X98"/>
      <c r="Y98"/>
      <c r="Z98"/>
      <c r="AA98"/>
      <c r="AB98"/>
      <c r="AC98"/>
      <c r="AD98"/>
      <c r="AE98"/>
      <c r="AF98"/>
      <c r="AG98"/>
      <c r="AH98"/>
      <c r="AI98"/>
    </row>
    <row r="99" spans="1:35" s="123" customFormat="1" ht="25.5" x14ac:dyDescent="0.25">
      <c r="A99" s="629"/>
      <c r="B99" s="470" t="s">
        <v>456</v>
      </c>
      <c r="C99" s="763" t="str">
        <f>'6'!C99</f>
        <v>C.2.2. Punktui Tiesiogiai paslaugoms priskirto naudojamo turto buhalterinė įsigijimo vertė</v>
      </c>
      <c r="D99" s="764">
        <f t="shared" si="69"/>
        <v>100</v>
      </c>
      <c r="E99" s="765">
        <f t="shared" si="71"/>
        <v>29.057652788363512</v>
      </c>
      <c r="F99" s="766">
        <f>'6'!F99</f>
        <v>1.1255619839991</v>
      </c>
      <c r="G99" s="767">
        <f>'6'!G99</f>
        <v>4.4112539179023731</v>
      </c>
      <c r="H99" s="768">
        <f>'6'!H99</f>
        <v>23.520836886462039</v>
      </c>
      <c r="I99" s="769">
        <f t="shared" si="70"/>
        <v>70.510386826397152</v>
      </c>
      <c r="J99" s="766">
        <f>'6'!J99</f>
        <v>47.835189379332583</v>
      </c>
      <c r="K99" s="767">
        <f>'6'!K99</f>
        <v>14.178283003377896</v>
      </c>
      <c r="L99" s="768">
        <f>'6'!L99</f>
        <v>8.4969144436866788</v>
      </c>
      <c r="M99" s="770">
        <f>'6'!M99</f>
        <v>0.21522889952413743</v>
      </c>
      <c r="N99" s="771">
        <f t="shared" si="65"/>
        <v>0.20384412090307924</v>
      </c>
      <c r="O99" s="772">
        <f>'6'!O99</f>
        <v>0.20384412090307924</v>
      </c>
      <c r="P99" s="768">
        <f>'6'!P99</f>
        <v>0</v>
      </c>
      <c r="Q99" s="773">
        <f>'6'!Q99</f>
        <v>1.288736481212204E-2</v>
      </c>
      <c r="R99" s="124" t="s">
        <v>632</v>
      </c>
      <c r="S99" s="124"/>
      <c r="T99" s="124"/>
      <c r="U99" s="124"/>
      <c r="V99"/>
      <c r="W99"/>
      <c r="X99"/>
      <c r="Y99"/>
      <c r="Z99"/>
      <c r="AA99"/>
      <c r="AB99"/>
      <c r="AC99"/>
      <c r="AD99"/>
      <c r="AE99"/>
      <c r="AF99"/>
      <c r="AG99"/>
      <c r="AH99"/>
      <c r="AI99"/>
    </row>
    <row r="100" spans="1:35" s="123" customFormat="1" ht="25.5" x14ac:dyDescent="0.25">
      <c r="A100" s="629"/>
      <c r="B100" s="470" t="s">
        <v>458</v>
      </c>
      <c r="C100" s="763" t="str">
        <f>'6'!C100</f>
        <v>C.2.3  Punktui Tiesiogiai paslaugoms priskirto naudojamo turto buhalterinė įsigijimo vertė</v>
      </c>
      <c r="D100" s="764">
        <f t="shared" si="69"/>
        <v>100</v>
      </c>
      <c r="E100" s="765">
        <f t="shared" si="71"/>
        <v>29.057652788363512</v>
      </c>
      <c r="F100" s="766">
        <f>'6'!F100</f>
        <v>1.1255619839991</v>
      </c>
      <c r="G100" s="767">
        <f>'6'!G100</f>
        <v>4.4112539179023731</v>
      </c>
      <c r="H100" s="768">
        <f>'6'!H100</f>
        <v>23.520836886462039</v>
      </c>
      <c r="I100" s="769">
        <f t="shared" si="70"/>
        <v>70.510386826397152</v>
      </c>
      <c r="J100" s="766">
        <f>'6'!J100</f>
        <v>47.835189379332583</v>
      </c>
      <c r="K100" s="767">
        <f>'6'!K100</f>
        <v>14.178283003377896</v>
      </c>
      <c r="L100" s="768">
        <f>'6'!L100</f>
        <v>8.4969144436866788</v>
      </c>
      <c r="M100" s="770">
        <f>'6'!M100</f>
        <v>0.21522889952413743</v>
      </c>
      <c r="N100" s="771">
        <f t="shared" si="65"/>
        <v>0.20384412090307924</v>
      </c>
      <c r="O100" s="772">
        <f>'6'!O100</f>
        <v>0.20384412090307924</v>
      </c>
      <c r="P100" s="768">
        <f>'6'!P100</f>
        <v>0</v>
      </c>
      <c r="Q100" s="773">
        <f>'6'!Q100</f>
        <v>1.288736481212204E-2</v>
      </c>
      <c r="R100" s="124" t="s">
        <v>633</v>
      </c>
      <c r="S100" s="124"/>
      <c r="T100" s="124"/>
      <c r="U100" s="124"/>
      <c r="V100"/>
      <c r="W100"/>
      <c r="X100"/>
      <c r="Y100"/>
      <c r="Z100"/>
      <c r="AA100"/>
      <c r="AB100"/>
      <c r="AC100"/>
      <c r="AD100"/>
      <c r="AE100"/>
      <c r="AF100"/>
      <c r="AG100"/>
      <c r="AH100"/>
      <c r="AI100"/>
    </row>
    <row r="101" spans="1:35" s="123" customFormat="1" ht="25.5" x14ac:dyDescent="0.25">
      <c r="A101" s="629"/>
      <c r="B101" s="470" t="s">
        <v>462</v>
      </c>
      <c r="C101" s="763" t="str">
        <f>'6'!C101</f>
        <v>C.2.4  Punktui Tiesiogiai paslaugoms priskirto naudojamo turto buhalterinė įsigijimo vertė</v>
      </c>
      <c r="D101" s="764">
        <f t="shared" si="69"/>
        <v>100</v>
      </c>
      <c r="E101" s="765">
        <f t="shared" si="71"/>
        <v>29.057652788363512</v>
      </c>
      <c r="F101" s="766">
        <f>'6'!F101</f>
        <v>1.1255619839991</v>
      </c>
      <c r="G101" s="767">
        <f>'6'!G101</f>
        <v>4.4112539179023731</v>
      </c>
      <c r="H101" s="768">
        <f>'6'!H101</f>
        <v>23.520836886462039</v>
      </c>
      <c r="I101" s="769">
        <f t="shared" si="70"/>
        <v>70.510386826397152</v>
      </c>
      <c r="J101" s="766">
        <f>'6'!J101</f>
        <v>47.835189379332583</v>
      </c>
      <c r="K101" s="767">
        <f>'6'!K101</f>
        <v>14.178283003377896</v>
      </c>
      <c r="L101" s="768">
        <f>'6'!L101</f>
        <v>8.4969144436866788</v>
      </c>
      <c r="M101" s="770">
        <f>'6'!M101</f>
        <v>0.21522889952413743</v>
      </c>
      <c r="N101" s="771">
        <f t="shared" si="65"/>
        <v>0.20384412090307924</v>
      </c>
      <c r="O101" s="772">
        <f>'6'!O101</f>
        <v>0.20384412090307924</v>
      </c>
      <c r="P101" s="768">
        <f>'6'!P101</f>
        <v>0</v>
      </c>
      <c r="Q101" s="773">
        <f>'6'!Q101</f>
        <v>1.288736481212204E-2</v>
      </c>
      <c r="R101" s="124" t="s">
        <v>634</v>
      </c>
      <c r="S101" s="124"/>
      <c r="T101" s="124"/>
      <c r="U101" s="124"/>
      <c r="V101"/>
      <c r="W101"/>
      <c r="X101"/>
      <c r="Y101"/>
      <c r="Z101"/>
      <c r="AA101"/>
      <c r="AB101"/>
      <c r="AC101"/>
      <c r="AD101"/>
      <c r="AE101"/>
      <c r="AF101"/>
      <c r="AG101"/>
      <c r="AH101"/>
      <c r="AI101"/>
    </row>
    <row r="102" spans="1:35" s="123" customFormat="1" ht="25.5" x14ac:dyDescent="0.25">
      <c r="A102" s="629"/>
      <c r="B102" s="470" t="s">
        <v>466</v>
      </c>
      <c r="C102" s="763" t="str">
        <f>'6'!C102</f>
        <v>C.2.5  Punktui Tiesiogiai paslaugoms priskirto naudojamo turto buhalterinė įsigijimo vertė</v>
      </c>
      <c r="D102" s="764">
        <f t="shared" si="69"/>
        <v>100</v>
      </c>
      <c r="E102" s="765">
        <f t="shared" si="71"/>
        <v>29.057652788363512</v>
      </c>
      <c r="F102" s="766">
        <f>'6'!F102</f>
        <v>1.1255619839991</v>
      </c>
      <c r="G102" s="767">
        <f>'6'!G102</f>
        <v>4.4112539179023731</v>
      </c>
      <c r="H102" s="768">
        <f>'6'!H102</f>
        <v>23.520836886462039</v>
      </c>
      <c r="I102" s="769">
        <f t="shared" si="70"/>
        <v>70.510386826397152</v>
      </c>
      <c r="J102" s="766">
        <f>'6'!J102</f>
        <v>47.835189379332583</v>
      </c>
      <c r="K102" s="767">
        <f>'6'!K102</f>
        <v>14.178283003377896</v>
      </c>
      <c r="L102" s="768">
        <f>'6'!L102</f>
        <v>8.4969144436866788</v>
      </c>
      <c r="M102" s="770">
        <f>'6'!M102</f>
        <v>0.21522889952413743</v>
      </c>
      <c r="N102" s="771">
        <f t="shared" si="65"/>
        <v>0.20384412090307924</v>
      </c>
      <c r="O102" s="772">
        <f>'6'!O102</f>
        <v>0.20384412090307924</v>
      </c>
      <c r="P102" s="768">
        <f>'6'!P102</f>
        <v>0</v>
      </c>
      <c r="Q102" s="773">
        <f>'6'!Q102</f>
        <v>1.288736481212204E-2</v>
      </c>
      <c r="R102" s="124" t="s">
        <v>635</v>
      </c>
      <c r="S102" s="124"/>
      <c r="T102" s="124"/>
      <c r="U102" s="124"/>
      <c r="V102"/>
      <c r="W102"/>
      <c r="X102"/>
      <c r="Y102"/>
      <c r="Z102"/>
      <c r="AA102"/>
      <c r="AB102"/>
      <c r="AC102"/>
      <c r="AD102"/>
      <c r="AE102"/>
      <c r="AF102"/>
      <c r="AG102"/>
      <c r="AH102"/>
      <c r="AI102"/>
    </row>
    <row r="103" spans="1:35" s="123" customFormat="1" ht="25.5" x14ac:dyDescent="0.25">
      <c r="A103" s="629"/>
      <c r="B103" s="470" t="s">
        <v>470</v>
      </c>
      <c r="C103" s="763" t="str">
        <f>'6'!C103</f>
        <v>C.2.6  Punktui Tiesiogiai paslaugoms priskirto naudojamo turto buhalterinė įsigijimo vertė</v>
      </c>
      <c r="D103" s="764">
        <f t="shared" si="69"/>
        <v>100</v>
      </c>
      <c r="E103" s="765">
        <f t="shared" si="71"/>
        <v>29.057652788363512</v>
      </c>
      <c r="F103" s="766">
        <f>'6'!F103</f>
        <v>1.1255619839991</v>
      </c>
      <c r="G103" s="767">
        <f>'6'!G103</f>
        <v>4.4112539179023731</v>
      </c>
      <c r="H103" s="768">
        <f>'6'!H103</f>
        <v>23.520836886462039</v>
      </c>
      <c r="I103" s="769">
        <f t="shared" si="70"/>
        <v>70.510386826397152</v>
      </c>
      <c r="J103" s="766">
        <f>'6'!J103</f>
        <v>47.835189379332583</v>
      </c>
      <c r="K103" s="767">
        <f>'6'!K103</f>
        <v>14.178283003377896</v>
      </c>
      <c r="L103" s="768">
        <f>'6'!L103</f>
        <v>8.4969144436866788</v>
      </c>
      <c r="M103" s="770">
        <f>'6'!M103</f>
        <v>0.21522889952413743</v>
      </c>
      <c r="N103" s="771">
        <f t="shared" si="65"/>
        <v>0.20384412090307924</v>
      </c>
      <c r="O103" s="772">
        <f>'6'!O103</f>
        <v>0.20384412090307924</v>
      </c>
      <c r="P103" s="768">
        <f>'6'!P103</f>
        <v>0</v>
      </c>
      <c r="Q103" s="773">
        <f>'6'!Q103</f>
        <v>1.288736481212204E-2</v>
      </c>
      <c r="R103" s="124" t="s">
        <v>636</v>
      </c>
      <c r="S103" s="124"/>
      <c r="T103" s="124"/>
      <c r="U103" s="124"/>
      <c r="V103"/>
      <c r="W103"/>
      <c r="X103"/>
      <c r="Y103"/>
      <c r="Z103"/>
      <c r="AA103"/>
      <c r="AB103"/>
      <c r="AC103"/>
      <c r="AD103"/>
      <c r="AE103"/>
      <c r="AF103"/>
      <c r="AG103"/>
      <c r="AH103"/>
      <c r="AI103"/>
    </row>
    <row r="104" spans="1:35" s="123" customFormat="1" ht="25.5" x14ac:dyDescent="0.25">
      <c r="A104" s="629"/>
      <c r="B104" s="474" t="s">
        <v>486</v>
      </c>
      <c r="C104" s="763" t="str">
        <f>'6'!C104</f>
        <v>C.3.1.  Punktui Tiesiogiai paslaugoms priskirto naudojamo turto buhalterinė įsigijimo vertė</v>
      </c>
      <c r="D104" s="764">
        <f t="shared" si="69"/>
        <v>100</v>
      </c>
      <c r="E104" s="765">
        <f t="shared" si="71"/>
        <v>29.057652788363512</v>
      </c>
      <c r="F104" s="766">
        <f>'6'!F104</f>
        <v>1.1255619839991</v>
      </c>
      <c r="G104" s="767">
        <f>'6'!G104</f>
        <v>4.4112539179023731</v>
      </c>
      <c r="H104" s="768">
        <f>'6'!H104</f>
        <v>23.520836886462039</v>
      </c>
      <c r="I104" s="769">
        <f t="shared" si="70"/>
        <v>70.510386826397152</v>
      </c>
      <c r="J104" s="766">
        <f>'6'!J104</f>
        <v>47.835189379332583</v>
      </c>
      <c r="K104" s="767">
        <f>'6'!K104</f>
        <v>14.178283003377896</v>
      </c>
      <c r="L104" s="768">
        <f>'6'!L104</f>
        <v>8.4969144436866788</v>
      </c>
      <c r="M104" s="770">
        <f>'6'!M104</f>
        <v>0.21522889952413743</v>
      </c>
      <c r="N104" s="771">
        <f t="shared" si="65"/>
        <v>0.20384412090307924</v>
      </c>
      <c r="O104" s="772">
        <f>'6'!O104</f>
        <v>0.20384412090307924</v>
      </c>
      <c r="P104" s="768">
        <f>'6'!P104</f>
        <v>0</v>
      </c>
      <c r="Q104" s="773">
        <f>'6'!Q104</f>
        <v>1.288736481212204E-2</v>
      </c>
      <c r="R104" s="124" t="s">
        <v>637</v>
      </c>
      <c r="S104" s="124"/>
      <c r="T104" s="124"/>
      <c r="U104" s="124"/>
      <c r="V104"/>
      <c r="W104"/>
      <c r="X104"/>
      <c r="Y104"/>
      <c r="Z104"/>
      <c r="AA104"/>
      <c r="AB104"/>
      <c r="AC104"/>
      <c r="AD104"/>
      <c r="AE104"/>
      <c r="AF104"/>
      <c r="AG104"/>
      <c r="AH104"/>
      <c r="AI104"/>
    </row>
    <row r="105" spans="1:35" s="123" customFormat="1" ht="25.5" x14ac:dyDescent="0.25">
      <c r="A105" s="629"/>
      <c r="B105" s="474" t="s">
        <v>488</v>
      </c>
      <c r="C105" s="763" t="str">
        <f>'6'!C105</f>
        <v>C.3.2.  Punktui Tiesiogiai paslaugoms priskirto naudojamo turto buhalterinė įsigijimo vertė</v>
      </c>
      <c r="D105" s="764">
        <f t="shared" si="69"/>
        <v>100</v>
      </c>
      <c r="E105" s="765">
        <f t="shared" si="71"/>
        <v>29.057652788363512</v>
      </c>
      <c r="F105" s="766">
        <f>'6'!F105</f>
        <v>1.1255619839991</v>
      </c>
      <c r="G105" s="767">
        <f>'6'!G105</f>
        <v>4.4112539179023731</v>
      </c>
      <c r="H105" s="768">
        <f>'6'!H105</f>
        <v>23.520836886462039</v>
      </c>
      <c r="I105" s="769">
        <f t="shared" si="70"/>
        <v>70.510386826397152</v>
      </c>
      <c r="J105" s="766">
        <f>'6'!J105</f>
        <v>47.835189379332583</v>
      </c>
      <c r="K105" s="767">
        <f>'6'!K105</f>
        <v>14.178283003377896</v>
      </c>
      <c r="L105" s="768">
        <f>'6'!L105</f>
        <v>8.4969144436866788</v>
      </c>
      <c r="M105" s="770">
        <f>'6'!M105</f>
        <v>0.21522889952413743</v>
      </c>
      <c r="N105" s="771">
        <f t="shared" si="65"/>
        <v>0.20384412090307924</v>
      </c>
      <c r="O105" s="772">
        <f>'6'!O105</f>
        <v>0.20384412090307924</v>
      </c>
      <c r="P105" s="768">
        <f>'6'!P105</f>
        <v>0</v>
      </c>
      <c r="Q105" s="773">
        <f>'6'!Q105</f>
        <v>1.288736481212204E-2</v>
      </c>
      <c r="R105" s="124" t="s">
        <v>638</v>
      </c>
      <c r="S105" s="124"/>
      <c r="T105" s="124"/>
      <c r="U105" s="124"/>
      <c r="V105"/>
      <c r="W105"/>
      <c r="X105"/>
      <c r="Y105"/>
      <c r="Z105"/>
      <c r="AA105"/>
      <c r="AB105"/>
      <c r="AC105"/>
      <c r="AD105"/>
      <c r="AE105"/>
      <c r="AF105"/>
      <c r="AG105"/>
      <c r="AH105"/>
      <c r="AI105"/>
    </row>
    <row r="106" spans="1:35" s="123" customFormat="1" ht="25.5" x14ac:dyDescent="0.25">
      <c r="A106" s="629"/>
      <c r="B106" s="474" t="s">
        <v>639</v>
      </c>
      <c r="C106" s="763" t="str">
        <f>'6'!C106</f>
        <v>C.4.1  Punktui Tiesiogiai paslaugoms priskirto naudojamo turto buhalterinė įsigijimo vertė</v>
      </c>
      <c r="D106" s="764">
        <f t="shared" si="69"/>
        <v>100</v>
      </c>
      <c r="E106" s="765">
        <f t="shared" si="71"/>
        <v>29.057652788363512</v>
      </c>
      <c r="F106" s="766">
        <f>'6'!F106</f>
        <v>1.1255619839991</v>
      </c>
      <c r="G106" s="767">
        <f>'6'!G106</f>
        <v>4.4112539179023731</v>
      </c>
      <c r="H106" s="768">
        <f>'6'!H106</f>
        <v>23.520836886462039</v>
      </c>
      <c r="I106" s="769">
        <f t="shared" si="70"/>
        <v>70.510386826397152</v>
      </c>
      <c r="J106" s="766">
        <f>'6'!J106</f>
        <v>47.835189379332583</v>
      </c>
      <c r="K106" s="767">
        <f>'6'!K106</f>
        <v>14.178283003377896</v>
      </c>
      <c r="L106" s="768">
        <f>'6'!L106</f>
        <v>8.4969144436866788</v>
      </c>
      <c r="M106" s="770">
        <f>'6'!M106</f>
        <v>0.21522889952413743</v>
      </c>
      <c r="N106" s="771">
        <f t="shared" si="65"/>
        <v>0.20384412090307924</v>
      </c>
      <c r="O106" s="772">
        <f>'6'!O106</f>
        <v>0.20384412090307924</v>
      </c>
      <c r="P106" s="768">
        <f>'6'!P106</f>
        <v>0</v>
      </c>
      <c r="Q106" s="773">
        <f>'6'!Q106</f>
        <v>1.288736481212204E-2</v>
      </c>
      <c r="R106" s="124" t="s">
        <v>640</v>
      </c>
      <c r="S106" s="124"/>
      <c r="T106" s="124"/>
      <c r="U106" s="124"/>
      <c r="V106"/>
      <c r="W106"/>
      <c r="X106"/>
      <c r="Y106"/>
      <c r="Z106"/>
      <c r="AA106"/>
      <c r="AB106"/>
      <c r="AC106"/>
      <c r="AD106"/>
      <c r="AE106"/>
      <c r="AF106"/>
      <c r="AG106"/>
      <c r="AH106"/>
      <c r="AI106"/>
    </row>
    <row r="107" spans="1:35" s="123" customFormat="1" ht="25.5" x14ac:dyDescent="0.25">
      <c r="A107" s="629"/>
      <c r="B107" s="474" t="s">
        <v>641</v>
      </c>
      <c r="C107" s="763" t="str">
        <f>'6'!C107</f>
        <v>C.4.2  Punktui Tiesiogiai paslaugoms priskirto naudojamo turto buhalterinė įsigijimo vertė</v>
      </c>
      <c r="D107" s="764">
        <f t="shared" si="69"/>
        <v>100</v>
      </c>
      <c r="E107" s="765">
        <f t="shared" si="71"/>
        <v>29.057652788363512</v>
      </c>
      <c r="F107" s="766">
        <f>'6'!F107</f>
        <v>1.1255619839991</v>
      </c>
      <c r="G107" s="767">
        <f>'6'!G107</f>
        <v>4.4112539179023731</v>
      </c>
      <c r="H107" s="768">
        <f>'6'!H107</f>
        <v>23.520836886462039</v>
      </c>
      <c r="I107" s="769">
        <f t="shared" si="70"/>
        <v>70.510386826397152</v>
      </c>
      <c r="J107" s="766">
        <f>'6'!J107</f>
        <v>47.835189379332583</v>
      </c>
      <c r="K107" s="767">
        <f>'6'!K107</f>
        <v>14.178283003377896</v>
      </c>
      <c r="L107" s="768">
        <f>'6'!L107</f>
        <v>8.4969144436866788</v>
      </c>
      <c r="M107" s="770">
        <f>'6'!M107</f>
        <v>0.21522889952413743</v>
      </c>
      <c r="N107" s="771">
        <f t="shared" si="65"/>
        <v>0.20384412090307924</v>
      </c>
      <c r="O107" s="772">
        <f>'6'!O107</f>
        <v>0.20384412090307924</v>
      </c>
      <c r="P107" s="768">
        <f>'6'!P107</f>
        <v>0</v>
      </c>
      <c r="Q107" s="773">
        <f>'6'!Q107</f>
        <v>1.288736481212204E-2</v>
      </c>
      <c r="R107" s="124" t="s">
        <v>642</v>
      </c>
      <c r="S107" s="124"/>
      <c r="T107" s="124"/>
      <c r="U107" s="124"/>
      <c r="V107"/>
      <c r="W107"/>
      <c r="X107"/>
      <c r="Y107"/>
      <c r="Z107"/>
      <c r="AA107"/>
      <c r="AB107"/>
      <c r="AC107"/>
      <c r="AD107"/>
      <c r="AE107"/>
      <c r="AF107"/>
      <c r="AG107"/>
      <c r="AH107"/>
      <c r="AI107"/>
    </row>
    <row r="108" spans="1:35" s="123" customFormat="1" ht="25.5" x14ac:dyDescent="0.25">
      <c r="A108" s="629"/>
      <c r="B108" s="474" t="s">
        <v>643</v>
      </c>
      <c r="C108" s="763" t="str">
        <f>'6'!C108</f>
        <v>C.4.3  Punktui Tiesiogiai paslaugoms priskirto naudojamo turto buhalterinė įsigijimo vertė</v>
      </c>
      <c r="D108" s="764">
        <f t="shared" si="69"/>
        <v>100</v>
      </c>
      <c r="E108" s="765">
        <f t="shared" si="71"/>
        <v>29.057652788363512</v>
      </c>
      <c r="F108" s="766">
        <f>'6'!F108</f>
        <v>1.1255619839991</v>
      </c>
      <c r="G108" s="767">
        <f>'6'!G108</f>
        <v>4.4112539179023731</v>
      </c>
      <c r="H108" s="768">
        <f>'6'!H108</f>
        <v>23.520836886462039</v>
      </c>
      <c r="I108" s="769">
        <f t="shared" si="70"/>
        <v>70.510386826397152</v>
      </c>
      <c r="J108" s="766">
        <f>'6'!J108</f>
        <v>47.835189379332583</v>
      </c>
      <c r="K108" s="767">
        <f>'6'!K108</f>
        <v>14.178283003377896</v>
      </c>
      <c r="L108" s="768">
        <f>'6'!L108</f>
        <v>8.4969144436866788</v>
      </c>
      <c r="M108" s="770">
        <f>'6'!M108</f>
        <v>0.21522889952413743</v>
      </c>
      <c r="N108" s="771">
        <f t="shared" si="65"/>
        <v>0.20384412090307924</v>
      </c>
      <c r="O108" s="772">
        <f>'6'!O108</f>
        <v>0.20384412090307924</v>
      </c>
      <c r="P108" s="768">
        <f>'6'!P108</f>
        <v>0</v>
      </c>
      <c r="Q108" s="773">
        <f>'6'!Q108</f>
        <v>1.288736481212204E-2</v>
      </c>
      <c r="R108" s="124" t="s">
        <v>644</v>
      </c>
      <c r="S108" s="124"/>
      <c r="T108" s="124"/>
      <c r="U108" s="124"/>
      <c r="V108"/>
      <c r="W108"/>
      <c r="X108"/>
      <c r="Y108"/>
      <c r="Z108"/>
      <c r="AA108"/>
      <c r="AB108"/>
      <c r="AC108"/>
      <c r="AD108"/>
      <c r="AE108"/>
      <c r="AF108"/>
      <c r="AG108"/>
      <c r="AH108"/>
      <c r="AI108"/>
    </row>
    <row r="109" spans="1:35" s="123" customFormat="1" ht="25.5" x14ac:dyDescent="0.25">
      <c r="A109" s="629"/>
      <c r="B109" s="474" t="s">
        <v>645</v>
      </c>
      <c r="C109" s="763" t="str">
        <f>'6'!C109</f>
        <v>C.4.4  Punktui Tiesiogiai paslaugoms priskirto naudojamo turto buhalterinė įsigijimo vertė</v>
      </c>
      <c r="D109" s="764">
        <f t="shared" si="69"/>
        <v>100</v>
      </c>
      <c r="E109" s="765">
        <f t="shared" si="71"/>
        <v>29.057652788363512</v>
      </c>
      <c r="F109" s="766">
        <f>'6'!F109</f>
        <v>1.1255619839991</v>
      </c>
      <c r="G109" s="767">
        <f>'6'!G109</f>
        <v>4.4112539179023731</v>
      </c>
      <c r="H109" s="768">
        <f>'6'!H109</f>
        <v>23.520836886462039</v>
      </c>
      <c r="I109" s="769">
        <f t="shared" si="70"/>
        <v>70.510386826397152</v>
      </c>
      <c r="J109" s="766">
        <f>'6'!J109</f>
        <v>47.835189379332583</v>
      </c>
      <c r="K109" s="767">
        <f>'6'!K109</f>
        <v>14.178283003377896</v>
      </c>
      <c r="L109" s="768">
        <f>'6'!L109</f>
        <v>8.4969144436866788</v>
      </c>
      <c r="M109" s="770">
        <f>'6'!M109</f>
        <v>0.21522889952413743</v>
      </c>
      <c r="N109" s="771">
        <f t="shared" si="65"/>
        <v>0.20384412090307924</v>
      </c>
      <c r="O109" s="772">
        <f>'6'!O109</f>
        <v>0.20384412090307924</v>
      </c>
      <c r="P109" s="768">
        <f>'6'!P109</f>
        <v>0</v>
      </c>
      <c r="Q109" s="773">
        <f>'6'!Q109</f>
        <v>1.288736481212204E-2</v>
      </c>
      <c r="R109" s="124" t="s">
        <v>646</v>
      </c>
      <c r="S109" s="124"/>
      <c r="T109" s="124"/>
      <c r="U109" s="124"/>
      <c r="V109"/>
      <c r="W109"/>
      <c r="X109"/>
      <c r="Y109"/>
      <c r="Z109"/>
      <c r="AA109"/>
      <c r="AB109"/>
      <c r="AC109"/>
      <c r="AD109"/>
      <c r="AE109"/>
      <c r="AF109"/>
      <c r="AG109"/>
      <c r="AH109"/>
      <c r="AI109"/>
    </row>
    <row r="110" spans="1:35" s="123" customFormat="1" ht="25.5" x14ac:dyDescent="0.25">
      <c r="A110" s="629"/>
      <c r="B110" s="474" t="s">
        <v>647</v>
      </c>
      <c r="C110" s="763" t="str">
        <f>'6'!C110</f>
        <v>C.4.5  Punktui Tiesiogiai paslaugoms priskirto naudojamo turto buhalterinė įsigijimo vertė</v>
      </c>
      <c r="D110" s="764">
        <f t="shared" si="69"/>
        <v>100</v>
      </c>
      <c r="E110" s="765">
        <f t="shared" si="71"/>
        <v>29.057652788363512</v>
      </c>
      <c r="F110" s="766">
        <f>'6'!F110</f>
        <v>1.1255619839991</v>
      </c>
      <c r="G110" s="767">
        <f>'6'!G110</f>
        <v>4.4112539179023731</v>
      </c>
      <c r="H110" s="768">
        <f>'6'!H110</f>
        <v>23.520836886462039</v>
      </c>
      <c r="I110" s="769">
        <f t="shared" si="70"/>
        <v>70.510386826397152</v>
      </c>
      <c r="J110" s="766">
        <f>'6'!J110</f>
        <v>47.835189379332583</v>
      </c>
      <c r="K110" s="767">
        <f>'6'!K110</f>
        <v>14.178283003377896</v>
      </c>
      <c r="L110" s="768">
        <f>'6'!L110</f>
        <v>8.4969144436866788</v>
      </c>
      <c r="M110" s="770">
        <f>'6'!M110</f>
        <v>0.21522889952413743</v>
      </c>
      <c r="N110" s="771">
        <f t="shared" si="65"/>
        <v>0.20384412090307924</v>
      </c>
      <c r="O110" s="772">
        <f>'6'!O110</f>
        <v>0.20384412090307924</v>
      </c>
      <c r="P110" s="768">
        <f>'6'!P110</f>
        <v>0</v>
      </c>
      <c r="Q110" s="773">
        <f>'6'!Q110</f>
        <v>1.288736481212204E-2</v>
      </c>
      <c r="R110" s="124" t="s">
        <v>648</v>
      </c>
      <c r="S110" s="124"/>
      <c r="T110" s="124"/>
      <c r="U110" s="124"/>
      <c r="V110"/>
      <c r="W110"/>
      <c r="X110"/>
      <c r="Y110"/>
      <c r="Z110"/>
      <c r="AA110"/>
      <c r="AB110"/>
      <c r="AC110"/>
      <c r="AD110"/>
      <c r="AE110"/>
      <c r="AF110"/>
      <c r="AG110"/>
      <c r="AH110"/>
      <c r="AI110"/>
    </row>
    <row r="111" spans="1:35" s="123" customFormat="1" ht="25.5" x14ac:dyDescent="0.25">
      <c r="A111" s="629"/>
      <c r="B111" s="474" t="s">
        <v>649</v>
      </c>
      <c r="C111" s="763" t="str">
        <f>'6'!C111</f>
        <v>C.5.1  Punktui Tiesiogiai paslaugoms priskirto naudojamo turto buhalterinė įsigijimo vertė</v>
      </c>
      <c r="D111" s="764">
        <f t="shared" si="69"/>
        <v>100</v>
      </c>
      <c r="E111" s="765">
        <f t="shared" si="71"/>
        <v>29.057652788363512</v>
      </c>
      <c r="F111" s="766">
        <f>'6'!F111</f>
        <v>1.1255619839991</v>
      </c>
      <c r="G111" s="767">
        <f>'6'!G111</f>
        <v>4.4112539179023731</v>
      </c>
      <c r="H111" s="768">
        <f>'6'!H111</f>
        <v>23.520836886462039</v>
      </c>
      <c r="I111" s="769">
        <f t="shared" si="70"/>
        <v>70.510386826397152</v>
      </c>
      <c r="J111" s="766">
        <f>'6'!J111</f>
        <v>47.835189379332583</v>
      </c>
      <c r="K111" s="767">
        <f>'6'!K111</f>
        <v>14.178283003377896</v>
      </c>
      <c r="L111" s="768">
        <f>'6'!L111</f>
        <v>8.4969144436866788</v>
      </c>
      <c r="M111" s="770">
        <f>'6'!M111</f>
        <v>0.21522889952413743</v>
      </c>
      <c r="N111" s="771">
        <f t="shared" si="65"/>
        <v>0.20384412090307924</v>
      </c>
      <c r="O111" s="772">
        <f>'6'!O111</f>
        <v>0.20384412090307924</v>
      </c>
      <c r="P111" s="768">
        <f>'6'!P111</f>
        <v>0</v>
      </c>
      <c r="Q111" s="773">
        <f>'6'!Q111</f>
        <v>1.288736481212204E-2</v>
      </c>
      <c r="R111" s="124" t="s">
        <v>650</v>
      </c>
      <c r="S111" s="124"/>
      <c r="T111" s="124"/>
      <c r="U111" s="124"/>
      <c r="V111"/>
      <c r="W111"/>
      <c r="X111"/>
      <c r="Y111"/>
      <c r="Z111"/>
      <c r="AA111"/>
      <c r="AB111"/>
      <c r="AC111"/>
      <c r="AD111"/>
      <c r="AE111"/>
      <c r="AF111"/>
      <c r="AG111"/>
      <c r="AH111"/>
      <c r="AI111"/>
    </row>
    <row r="112" spans="1:35" s="123" customFormat="1" ht="25.5" x14ac:dyDescent="0.25">
      <c r="A112" s="629"/>
      <c r="B112" s="474" t="s">
        <v>651</v>
      </c>
      <c r="C112" s="763" t="str">
        <f>'6'!C112</f>
        <v>C.5.2.  Punktui Tiesiogiai paslaugoms priskirto naudojamo turto buhalterinė įsigijimo vertė</v>
      </c>
      <c r="D112" s="764">
        <f t="shared" si="69"/>
        <v>100</v>
      </c>
      <c r="E112" s="765">
        <f t="shared" si="71"/>
        <v>29.057652788363512</v>
      </c>
      <c r="F112" s="766">
        <f>'6'!F112</f>
        <v>1.1255619839991</v>
      </c>
      <c r="G112" s="767">
        <f>'6'!G112</f>
        <v>4.4112539179023731</v>
      </c>
      <c r="H112" s="768">
        <f>'6'!H112</f>
        <v>23.520836886462039</v>
      </c>
      <c r="I112" s="769">
        <f t="shared" si="70"/>
        <v>70.510386826397152</v>
      </c>
      <c r="J112" s="766">
        <f>'6'!J112</f>
        <v>47.835189379332583</v>
      </c>
      <c r="K112" s="767">
        <f>'6'!K112</f>
        <v>14.178283003377896</v>
      </c>
      <c r="L112" s="768">
        <f>'6'!L112</f>
        <v>8.4969144436866788</v>
      </c>
      <c r="M112" s="770">
        <f>'6'!M112</f>
        <v>0.21522889952413743</v>
      </c>
      <c r="N112" s="771">
        <f t="shared" si="65"/>
        <v>0.20384412090307924</v>
      </c>
      <c r="O112" s="772">
        <f>'6'!O112</f>
        <v>0.20384412090307924</v>
      </c>
      <c r="P112" s="768">
        <f>'6'!P112</f>
        <v>0</v>
      </c>
      <c r="Q112" s="773">
        <f>'6'!Q112</f>
        <v>1.288736481212204E-2</v>
      </c>
      <c r="R112" s="124" t="s">
        <v>652</v>
      </c>
      <c r="S112" s="124"/>
      <c r="T112" s="124"/>
      <c r="U112" s="124"/>
      <c r="V112"/>
      <c r="W112"/>
      <c r="X112"/>
      <c r="Y112"/>
      <c r="Z112"/>
      <c r="AA112"/>
      <c r="AB112"/>
      <c r="AC112"/>
      <c r="AD112"/>
      <c r="AE112"/>
      <c r="AF112"/>
      <c r="AG112"/>
      <c r="AH112"/>
      <c r="AI112"/>
    </row>
    <row r="113" spans="1:35" s="123" customFormat="1" ht="25.5" x14ac:dyDescent="0.25">
      <c r="A113" s="629"/>
      <c r="B113" s="470" t="s">
        <v>653</v>
      </c>
      <c r="C113" s="763" t="str">
        <f>'6'!C113</f>
        <v>C.6.1.  Punktui Tiesiogiai paslaugoms priskirto naudojamo turto buhalterinė įsigijimo vertė</v>
      </c>
      <c r="D113" s="764">
        <f t="shared" si="69"/>
        <v>100</v>
      </c>
      <c r="E113" s="765">
        <f t="shared" si="71"/>
        <v>29.057652788363512</v>
      </c>
      <c r="F113" s="766">
        <f>'6'!F113</f>
        <v>1.1255619839991</v>
      </c>
      <c r="G113" s="767">
        <f>'6'!G113</f>
        <v>4.4112539179023731</v>
      </c>
      <c r="H113" s="768">
        <f>'6'!H113</f>
        <v>23.520836886462039</v>
      </c>
      <c r="I113" s="769">
        <f t="shared" si="70"/>
        <v>70.510386826397152</v>
      </c>
      <c r="J113" s="766">
        <f>'6'!J113</f>
        <v>47.835189379332583</v>
      </c>
      <c r="K113" s="767">
        <f>'6'!K113</f>
        <v>14.178283003377896</v>
      </c>
      <c r="L113" s="768">
        <f>'6'!L113</f>
        <v>8.4969144436866788</v>
      </c>
      <c r="M113" s="770">
        <f>'6'!M113</f>
        <v>0.21522889952413743</v>
      </c>
      <c r="N113" s="771">
        <f t="shared" si="65"/>
        <v>0.20384412090307924</v>
      </c>
      <c r="O113" s="772">
        <f>'6'!O113</f>
        <v>0.20384412090307924</v>
      </c>
      <c r="P113" s="768">
        <f>'6'!P113</f>
        <v>0</v>
      </c>
      <c r="Q113" s="773">
        <f>'6'!Q113</f>
        <v>1.288736481212204E-2</v>
      </c>
      <c r="R113" s="124" t="s">
        <v>654</v>
      </c>
      <c r="S113" s="124"/>
      <c r="T113" s="124"/>
      <c r="U113" s="124"/>
      <c r="V113"/>
      <c r="W113"/>
      <c r="X113"/>
      <c r="Y113"/>
      <c r="Z113"/>
      <c r="AA113"/>
      <c r="AB113"/>
      <c r="AC113"/>
      <c r="AD113"/>
      <c r="AE113"/>
      <c r="AF113"/>
      <c r="AG113"/>
      <c r="AH113"/>
      <c r="AI113"/>
    </row>
    <row r="114" spans="1:35" s="123" customFormat="1" ht="25.5" x14ac:dyDescent="0.25">
      <c r="A114" s="629"/>
      <c r="B114" s="474" t="s">
        <v>655</v>
      </c>
      <c r="C114" s="784" t="str">
        <f>'6'!C114</f>
        <v>C.6.2.  Punktui Tiesiogiai paslaugoms priskirto naudojamo turto buhalterinė įsigijimo vertė</v>
      </c>
      <c r="D114" s="887">
        <f t="shared" si="69"/>
        <v>100</v>
      </c>
      <c r="E114" s="888">
        <f t="shared" si="71"/>
        <v>29.057652788363512</v>
      </c>
      <c r="F114" s="889">
        <f>'6'!F114</f>
        <v>1.1255619839991</v>
      </c>
      <c r="G114" s="890">
        <f>'6'!G114</f>
        <v>4.4112539179023731</v>
      </c>
      <c r="H114" s="891">
        <f>'6'!H114</f>
        <v>23.520836886462039</v>
      </c>
      <c r="I114" s="892">
        <f t="shared" si="70"/>
        <v>70.510386826397152</v>
      </c>
      <c r="J114" s="889">
        <f>'6'!J114</f>
        <v>47.835189379332583</v>
      </c>
      <c r="K114" s="890">
        <f>'6'!K114</f>
        <v>14.178283003377896</v>
      </c>
      <c r="L114" s="891">
        <f>'6'!L114</f>
        <v>8.4969144436866788</v>
      </c>
      <c r="M114" s="893">
        <f>'6'!M114</f>
        <v>0.21522889952413743</v>
      </c>
      <c r="N114" s="894">
        <f t="shared" si="65"/>
        <v>0.20384412090307924</v>
      </c>
      <c r="O114" s="895">
        <f>'6'!O114</f>
        <v>0.20384412090307924</v>
      </c>
      <c r="P114" s="891">
        <f>'6'!P114</f>
        <v>0</v>
      </c>
      <c r="Q114" s="896">
        <f>'6'!Q114</f>
        <v>1.288736481212204E-2</v>
      </c>
      <c r="R114" s="124" t="s">
        <v>656</v>
      </c>
      <c r="S114" s="124"/>
      <c r="T114" s="124"/>
      <c r="U114" s="124"/>
      <c r="V114"/>
      <c r="W114"/>
      <c r="X114"/>
      <c r="Y114"/>
      <c r="Z114"/>
      <c r="AA114"/>
      <c r="AB114"/>
      <c r="AC114"/>
      <c r="AD114"/>
      <c r="AE114"/>
      <c r="AF114"/>
      <c r="AG114"/>
      <c r="AH114"/>
      <c r="AI114"/>
    </row>
    <row r="115" spans="1:35" s="123" customFormat="1" ht="26.25" thickBot="1" x14ac:dyDescent="0.3">
      <c r="A115" s="629"/>
      <c r="B115" s="897" t="s">
        <v>657</v>
      </c>
      <c r="C115" s="796" t="str">
        <f>'6'!C115</f>
        <v>C.6.3.  Punktui Tiesiogiai paslaugoms priskirto naudojamo turto buhalterinė įsigijimo vertė</v>
      </c>
      <c r="D115" s="898">
        <f t="shared" si="69"/>
        <v>100</v>
      </c>
      <c r="E115" s="899">
        <f t="shared" si="71"/>
        <v>29.057652788363512</v>
      </c>
      <c r="F115" s="900">
        <f>'6'!F115</f>
        <v>1.1255619839991</v>
      </c>
      <c r="G115" s="901">
        <f>'6'!G115</f>
        <v>4.4112539179023731</v>
      </c>
      <c r="H115" s="902">
        <f>'6'!H115</f>
        <v>23.520836886462039</v>
      </c>
      <c r="I115" s="903">
        <f t="shared" si="70"/>
        <v>70.510386826397152</v>
      </c>
      <c r="J115" s="900">
        <f>'6'!J115</f>
        <v>47.835189379332583</v>
      </c>
      <c r="K115" s="901">
        <f>'6'!K115</f>
        <v>14.178283003377896</v>
      </c>
      <c r="L115" s="902">
        <f>'6'!L115</f>
        <v>8.4969144436866788</v>
      </c>
      <c r="M115" s="904">
        <f>'6'!M115</f>
        <v>0.21522889952413743</v>
      </c>
      <c r="N115" s="905">
        <f t="shared" si="65"/>
        <v>0.20384412090307924</v>
      </c>
      <c r="O115" s="904">
        <f>'6'!O115</f>
        <v>0.20384412090307924</v>
      </c>
      <c r="P115" s="902">
        <f>'6'!P115</f>
        <v>0</v>
      </c>
      <c r="Q115" s="906">
        <f>'6'!Q115</f>
        <v>1.288736481212204E-2</v>
      </c>
      <c r="R115" s="124" t="s">
        <v>658</v>
      </c>
      <c r="S115" s="124"/>
      <c r="T115" s="124"/>
      <c r="U115" s="124"/>
      <c r="V115"/>
      <c r="W115"/>
      <c r="X115"/>
      <c r="Y115"/>
      <c r="Z115"/>
      <c r="AA115"/>
      <c r="AB115"/>
      <c r="AC115"/>
      <c r="AD115"/>
      <c r="AE115"/>
      <c r="AF115"/>
      <c r="AG115"/>
      <c r="AH115"/>
      <c r="AI115"/>
    </row>
    <row r="116" spans="1:35" ht="16.5" thickTop="1" thickBot="1" x14ac:dyDescent="0.3">
      <c r="A116" s="629" t="s">
        <v>659</v>
      </c>
      <c r="B116" s="645" t="s">
        <v>490</v>
      </c>
      <c r="C116" s="646" t="s">
        <v>660</v>
      </c>
      <c r="D116" s="647">
        <f t="shared" ref="D116:Q116" si="72">D117+D121+D128+D130+D136+D139</f>
        <v>62.933871958333356</v>
      </c>
      <c r="E116" s="648">
        <f t="shared" si="72"/>
        <v>19.241577756659289</v>
      </c>
      <c r="F116" s="649">
        <f t="shared" si="72"/>
        <v>3.8195615288127232</v>
      </c>
      <c r="G116" s="650">
        <f t="shared" si="72"/>
        <v>2.2877616022580427</v>
      </c>
      <c r="H116" s="651">
        <f t="shared" si="72"/>
        <v>13.134254625588524</v>
      </c>
      <c r="I116" s="647">
        <f t="shared" si="72"/>
        <v>36.670485666236864</v>
      </c>
      <c r="J116" s="649">
        <f t="shared" si="72"/>
        <v>18.012806632814815</v>
      </c>
      <c r="K116" s="650">
        <f t="shared" si="72"/>
        <v>14.147738398171446</v>
      </c>
      <c r="L116" s="651">
        <f t="shared" si="72"/>
        <v>4.5099406352506088</v>
      </c>
      <c r="M116" s="652">
        <f t="shared" si="72"/>
        <v>0.22939450068433759</v>
      </c>
      <c r="N116" s="647">
        <f t="shared" si="65"/>
        <v>3.2294309071024241</v>
      </c>
      <c r="O116" s="652">
        <f>O117+O121+O128+O130+O136+O139</f>
        <v>3.2294309071024241</v>
      </c>
      <c r="P116" s="651">
        <f t="shared" si="72"/>
        <v>0</v>
      </c>
      <c r="Q116" s="648">
        <f t="shared" si="72"/>
        <v>3.5629831276504325</v>
      </c>
      <c r="S116" s="124"/>
      <c r="T116" s="124"/>
      <c r="U116" s="124"/>
    </row>
    <row r="117" spans="1:35" ht="15.75" thickTop="1" x14ac:dyDescent="0.25">
      <c r="A117" s="629"/>
      <c r="B117" s="653" t="s">
        <v>492</v>
      </c>
      <c r="C117" s="654" t="s">
        <v>6</v>
      </c>
      <c r="D117" s="655">
        <f>SUM(D118:D120)</f>
        <v>0</v>
      </c>
      <c r="E117" s="656">
        <f>SUM(F117:H117)</f>
        <v>0</v>
      </c>
      <c r="F117" s="657">
        <f>SUM(F118:F120)</f>
        <v>0</v>
      </c>
      <c r="G117" s="658">
        <f>SUM(G118:G120)</f>
        <v>0</v>
      </c>
      <c r="H117" s="659">
        <f>SUM(H118:H120)</f>
        <v>0</v>
      </c>
      <c r="I117" s="655">
        <f t="shared" ref="I117:I142" si="73">SUM(J117:L117)</f>
        <v>0</v>
      </c>
      <c r="J117" s="657">
        <f t="shared" ref="J117:Q117" si="74">SUM(J118:J120)</f>
        <v>0</v>
      </c>
      <c r="K117" s="658">
        <f t="shared" si="74"/>
        <v>0</v>
      </c>
      <c r="L117" s="659">
        <f t="shared" si="74"/>
        <v>0</v>
      </c>
      <c r="M117" s="660">
        <f t="shared" si="74"/>
        <v>0</v>
      </c>
      <c r="N117" s="655">
        <f t="shared" si="65"/>
        <v>0</v>
      </c>
      <c r="O117" s="660">
        <f>SUM(O118:O120)</f>
        <v>0</v>
      </c>
      <c r="P117" s="659">
        <f t="shared" si="74"/>
        <v>0</v>
      </c>
      <c r="Q117" s="656">
        <f t="shared" si="74"/>
        <v>0</v>
      </c>
      <c r="S117" s="124"/>
      <c r="T117" s="124"/>
      <c r="U117" s="124"/>
    </row>
    <row r="118" spans="1:35" x14ac:dyDescent="0.25">
      <c r="A118" s="629"/>
      <c r="B118" s="661" t="s">
        <v>493</v>
      </c>
      <c r="C118" s="662" t="s">
        <v>8</v>
      </c>
      <c r="D118" s="740">
        <v>0</v>
      </c>
      <c r="E118" s="668">
        <f>SUM(F118:H118)</f>
        <v>0</v>
      </c>
      <c r="F118" s="663">
        <f t="shared" ref="F118:H120" si="75">IFERROR($D118*F144/100, 0)</f>
        <v>0</v>
      </c>
      <c r="G118" s="664">
        <f t="shared" si="75"/>
        <v>0</v>
      </c>
      <c r="H118" s="665">
        <f t="shared" si="75"/>
        <v>0</v>
      </c>
      <c r="I118" s="667">
        <f t="shared" si="73"/>
        <v>0</v>
      </c>
      <c r="J118" s="663">
        <f t="shared" ref="J118:M120" si="76">IFERROR($D118*J144/100, 0)</f>
        <v>0</v>
      </c>
      <c r="K118" s="664">
        <f t="shared" si="76"/>
        <v>0</v>
      </c>
      <c r="L118" s="665">
        <f t="shared" si="76"/>
        <v>0</v>
      </c>
      <c r="M118" s="666">
        <f t="shared" si="76"/>
        <v>0</v>
      </c>
      <c r="N118" s="667">
        <f t="shared" si="65"/>
        <v>0</v>
      </c>
      <c r="O118" s="666">
        <f t="shared" ref="O118:Q120" si="77">IFERROR($D118*O144/100, 0)</f>
        <v>0</v>
      </c>
      <c r="P118" s="665">
        <f t="shared" si="77"/>
        <v>0</v>
      </c>
      <c r="Q118" s="668">
        <f t="shared" si="77"/>
        <v>0</v>
      </c>
      <c r="R118" s="124" t="str">
        <f>+R40</f>
        <v>I.1.standartinė programinė įranga</v>
      </c>
      <c r="S118" s="124"/>
      <c r="T118" s="124"/>
      <c r="U118" s="124"/>
    </row>
    <row r="119" spans="1:35" x14ac:dyDescent="0.25">
      <c r="A119" s="629"/>
      <c r="B119" s="661" t="s">
        <v>661</v>
      </c>
      <c r="C119" s="662" t="s">
        <v>9</v>
      </c>
      <c r="D119" s="740">
        <v>0</v>
      </c>
      <c r="E119" s="668">
        <f t="shared" ref="E119:E138" si="78">SUM(F119:H119)</f>
        <v>0</v>
      </c>
      <c r="F119" s="663">
        <f t="shared" si="75"/>
        <v>0</v>
      </c>
      <c r="G119" s="664">
        <f t="shared" si="75"/>
        <v>0</v>
      </c>
      <c r="H119" s="665">
        <f t="shared" si="75"/>
        <v>0</v>
      </c>
      <c r="I119" s="667">
        <f t="shared" si="73"/>
        <v>0</v>
      </c>
      <c r="J119" s="663">
        <f t="shared" si="76"/>
        <v>0</v>
      </c>
      <c r="K119" s="664">
        <f t="shared" si="76"/>
        <v>0</v>
      </c>
      <c r="L119" s="665">
        <f t="shared" si="76"/>
        <v>0</v>
      </c>
      <c r="M119" s="666">
        <f t="shared" si="76"/>
        <v>0</v>
      </c>
      <c r="N119" s="667">
        <f t="shared" si="65"/>
        <v>0</v>
      </c>
      <c r="O119" s="666">
        <f t="shared" si="77"/>
        <v>0</v>
      </c>
      <c r="P119" s="665">
        <f t="shared" si="77"/>
        <v>0</v>
      </c>
      <c r="Q119" s="668">
        <f t="shared" si="77"/>
        <v>0</v>
      </c>
      <c r="R119" s="124" t="str">
        <f t="shared" ref="R119:R129" si="79">+R41</f>
        <v>I.1.spec. programinė įranga</v>
      </c>
      <c r="S119" s="124"/>
      <c r="T119" s="124"/>
      <c r="U119" s="124"/>
    </row>
    <row r="120" spans="1:35" x14ac:dyDescent="0.25">
      <c r="A120" s="629"/>
      <c r="B120" s="661" t="s">
        <v>662</v>
      </c>
      <c r="C120" s="662" t="s">
        <v>11</v>
      </c>
      <c r="D120" s="740">
        <v>0</v>
      </c>
      <c r="E120" s="668">
        <f t="shared" si="78"/>
        <v>0</v>
      </c>
      <c r="F120" s="663">
        <f t="shared" si="75"/>
        <v>0</v>
      </c>
      <c r="G120" s="664">
        <f t="shared" si="75"/>
        <v>0</v>
      </c>
      <c r="H120" s="665">
        <f t="shared" si="75"/>
        <v>0</v>
      </c>
      <c r="I120" s="667">
        <f t="shared" si="73"/>
        <v>0</v>
      </c>
      <c r="J120" s="663">
        <f t="shared" si="76"/>
        <v>0</v>
      </c>
      <c r="K120" s="664">
        <f t="shared" si="76"/>
        <v>0</v>
      </c>
      <c r="L120" s="665">
        <f t="shared" si="76"/>
        <v>0</v>
      </c>
      <c r="M120" s="666">
        <f t="shared" si="76"/>
        <v>0</v>
      </c>
      <c r="N120" s="667">
        <f t="shared" si="65"/>
        <v>0</v>
      </c>
      <c r="O120" s="666">
        <f t="shared" si="77"/>
        <v>0</v>
      </c>
      <c r="P120" s="665">
        <f t="shared" si="77"/>
        <v>0</v>
      </c>
      <c r="Q120" s="668">
        <f t="shared" si="77"/>
        <v>0</v>
      </c>
      <c r="R120" s="124" t="str">
        <f t="shared" si="79"/>
        <v>I.1.kitas nematerialus turtas</v>
      </c>
      <c r="S120" s="124"/>
      <c r="T120" s="124"/>
      <c r="U120" s="124"/>
    </row>
    <row r="121" spans="1:35" x14ac:dyDescent="0.25">
      <c r="A121" s="629"/>
      <c r="B121" s="653" t="s">
        <v>149</v>
      </c>
      <c r="C121" s="669" t="s">
        <v>13</v>
      </c>
      <c r="D121" s="655">
        <f>SUM(D122:D127)</f>
        <v>60.669948000000019</v>
      </c>
      <c r="E121" s="656">
        <f t="shared" si="78"/>
        <v>18.549399323584719</v>
      </c>
      <c r="F121" s="657">
        <f>SUM(F122:F127)</f>
        <v>3.6821602123780299</v>
      </c>
      <c r="G121" s="658">
        <f>SUM(G122:G127)</f>
        <v>2.2054638166437059</v>
      </c>
      <c r="H121" s="659">
        <f>SUM(H122:H127)</f>
        <v>12.661775294562984</v>
      </c>
      <c r="I121" s="655">
        <f t="shared" si="73"/>
        <v>35.351336081439712</v>
      </c>
      <c r="J121" s="657">
        <f t="shared" ref="J121:Q121" si="80">SUM(J122:J127)</f>
        <v>17.364830857228434</v>
      </c>
      <c r="K121" s="658">
        <f t="shared" si="80"/>
        <v>13.638800954483594</v>
      </c>
      <c r="L121" s="659">
        <f t="shared" si="80"/>
        <v>4.3477042697276875</v>
      </c>
      <c r="M121" s="660">
        <f t="shared" si="80"/>
        <v>0.22114247852442634</v>
      </c>
      <c r="N121" s="655">
        <f t="shared" si="65"/>
        <v>3.1132583949898396</v>
      </c>
      <c r="O121" s="660">
        <f>SUM(O122:O127)</f>
        <v>3.1132583949898396</v>
      </c>
      <c r="P121" s="659">
        <f t="shared" si="80"/>
        <v>0</v>
      </c>
      <c r="Q121" s="656">
        <f t="shared" si="80"/>
        <v>3.4348117214613181</v>
      </c>
      <c r="S121" s="124"/>
      <c r="T121" s="124"/>
      <c r="U121" s="124"/>
    </row>
    <row r="122" spans="1:35" x14ac:dyDescent="0.25">
      <c r="A122" s="629"/>
      <c r="B122" s="661" t="s">
        <v>494</v>
      </c>
      <c r="C122" s="662" t="s">
        <v>15</v>
      </c>
      <c r="D122" s="740">
        <v>58.105906400000016</v>
      </c>
      <c r="E122" s="668">
        <f t="shared" si="78"/>
        <v>17.76546208466236</v>
      </c>
      <c r="F122" s="663">
        <f t="shared" ref="F122:H127" si="81">IFERROR($D122*F147/100, 0)</f>
        <v>3.5265442563135529</v>
      </c>
      <c r="G122" s="664">
        <f t="shared" si="81"/>
        <v>2.1122562046449413</v>
      </c>
      <c r="H122" s="665">
        <f t="shared" si="81"/>
        <v>12.126661623703868</v>
      </c>
      <c r="I122" s="667">
        <f t="shared" si="73"/>
        <v>33.857313104390315</v>
      </c>
      <c r="J122" s="663">
        <f t="shared" ref="J122:Q127" si="82">IFERROR($D122*J147/100, 0)</f>
        <v>16.630956012059663</v>
      </c>
      <c r="K122" s="664">
        <f t="shared" si="82"/>
        <v>13.062396092204569</v>
      </c>
      <c r="L122" s="665">
        <f t="shared" si="82"/>
        <v>4.1639610001260818</v>
      </c>
      <c r="M122" s="666">
        <f t="shared" si="82"/>
        <v>0.21179652499791704</v>
      </c>
      <c r="N122" s="667">
        <f t="shared" si="65"/>
        <v>2.9816854449635239</v>
      </c>
      <c r="O122" s="666">
        <f t="shared" ref="O122:Q126" si="83">IFERROR($D122*O147/100, 0)</f>
        <v>2.9816854449635239</v>
      </c>
      <c r="P122" s="665">
        <f t="shared" si="83"/>
        <v>0</v>
      </c>
      <c r="Q122" s="668">
        <f t="shared" si="83"/>
        <v>3.2896492409859035</v>
      </c>
      <c r="R122" s="124" t="str">
        <f t="shared" si="79"/>
        <v>II.2.1.Pastatai</v>
      </c>
      <c r="S122" s="124"/>
      <c r="T122" s="124"/>
      <c r="U122" s="124"/>
    </row>
    <row r="123" spans="1:35" x14ac:dyDescent="0.25">
      <c r="A123" s="629"/>
      <c r="B123" s="661" t="s">
        <v>495</v>
      </c>
      <c r="C123" s="662" t="s">
        <v>594</v>
      </c>
      <c r="D123" s="740">
        <v>0</v>
      </c>
      <c r="E123" s="668">
        <f t="shared" si="78"/>
        <v>0</v>
      </c>
      <c r="F123" s="663">
        <f t="shared" si="81"/>
        <v>0</v>
      </c>
      <c r="G123" s="664">
        <f t="shared" si="81"/>
        <v>0</v>
      </c>
      <c r="H123" s="665">
        <f t="shared" si="81"/>
        <v>0</v>
      </c>
      <c r="I123" s="667">
        <f t="shared" si="73"/>
        <v>0</v>
      </c>
      <c r="J123" s="663">
        <f t="shared" si="82"/>
        <v>0</v>
      </c>
      <c r="K123" s="664">
        <f t="shared" si="82"/>
        <v>0</v>
      </c>
      <c r="L123" s="665">
        <f t="shared" si="82"/>
        <v>0</v>
      </c>
      <c r="M123" s="666">
        <f t="shared" si="82"/>
        <v>0</v>
      </c>
      <c r="N123" s="667">
        <f t="shared" si="65"/>
        <v>0</v>
      </c>
      <c r="O123" s="666">
        <f t="shared" si="83"/>
        <v>0</v>
      </c>
      <c r="P123" s="665">
        <f t="shared" si="83"/>
        <v>0</v>
      </c>
      <c r="Q123" s="668">
        <f t="shared" si="83"/>
        <v>0</v>
      </c>
      <c r="R123" s="124" t="str">
        <f t="shared" si="79"/>
        <v>II.2.2.1.keliai</v>
      </c>
      <c r="S123" s="519" t="s">
        <v>1436</v>
      </c>
      <c r="T123" s="519" t="s">
        <v>1437</v>
      </c>
      <c r="U123" s="519" t="s">
        <v>1438</v>
      </c>
    </row>
    <row r="124" spans="1:35" x14ac:dyDescent="0.25">
      <c r="A124" s="629"/>
      <c r="B124" s="661" t="s">
        <v>663</v>
      </c>
      <c r="C124" s="662" t="s">
        <v>21</v>
      </c>
      <c r="D124" s="740">
        <v>0</v>
      </c>
      <c r="E124" s="668">
        <f t="shared" si="78"/>
        <v>0</v>
      </c>
      <c r="F124" s="663">
        <f t="shared" si="81"/>
        <v>0</v>
      </c>
      <c r="G124" s="664">
        <f t="shared" si="81"/>
        <v>0</v>
      </c>
      <c r="H124" s="665">
        <f t="shared" si="81"/>
        <v>0</v>
      </c>
      <c r="I124" s="667">
        <f t="shared" si="73"/>
        <v>0</v>
      </c>
      <c r="J124" s="663">
        <f t="shared" si="82"/>
        <v>0</v>
      </c>
      <c r="K124" s="664">
        <f t="shared" si="82"/>
        <v>0</v>
      </c>
      <c r="L124" s="665">
        <f t="shared" si="82"/>
        <v>0</v>
      </c>
      <c r="M124" s="666">
        <f t="shared" si="82"/>
        <v>0</v>
      </c>
      <c r="N124" s="667">
        <f t="shared" si="65"/>
        <v>0</v>
      </c>
      <c r="O124" s="666">
        <f t="shared" si="83"/>
        <v>0</v>
      </c>
      <c r="P124" s="665">
        <f t="shared" si="83"/>
        <v>0</v>
      </c>
      <c r="Q124" s="668">
        <f t="shared" si="83"/>
        <v>0</v>
      </c>
      <c r="R124" s="124" t="str">
        <f t="shared" si="79"/>
        <v>II.2.3.vamzdynai</v>
      </c>
      <c r="S124" s="124"/>
      <c r="T124" s="124"/>
      <c r="U124" s="124"/>
    </row>
    <row r="125" spans="1:35" x14ac:dyDescent="0.25">
      <c r="A125" s="629"/>
      <c r="B125" s="661" t="s">
        <v>664</v>
      </c>
      <c r="C125" s="662" t="s">
        <v>23</v>
      </c>
      <c r="D125" s="740">
        <v>2.5640415999999999</v>
      </c>
      <c r="E125" s="668">
        <f t="shared" si="78"/>
        <v>0.78393723892235845</v>
      </c>
      <c r="F125" s="663">
        <f t="shared" si="81"/>
        <v>0.15561595606447695</v>
      </c>
      <c r="G125" s="664">
        <f t="shared" si="81"/>
        <v>9.3207611998764733E-2</v>
      </c>
      <c r="H125" s="665">
        <f t="shared" si="81"/>
        <v>0.53511367085911676</v>
      </c>
      <c r="I125" s="667">
        <f t="shared" ref="I125:I126" si="84">SUM(J125:L125)</f>
        <v>1.4940229770494018</v>
      </c>
      <c r="J125" s="663">
        <f t="shared" si="82"/>
        <v>0.73387484516877055</v>
      </c>
      <c r="K125" s="664">
        <f t="shared" si="82"/>
        <v>0.57640486227902532</v>
      </c>
      <c r="L125" s="665">
        <f t="shared" si="82"/>
        <v>0.18374326960160586</v>
      </c>
      <c r="M125" s="666">
        <f t="shared" si="82"/>
        <v>9.3459535265092951E-3</v>
      </c>
      <c r="N125" s="667">
        <f t="shared" si="65"/>
        <v>0.1315729500263158</v>
      </c>
      <c r="O125" s="666">
        <f t="shared" si="83"/>
        <v>0.1315729500263158</v>
      </c>
      <c r="P125" s="665">
        <f t="shared" si="83"/>
        <v>0</v>
      </c>
      <c r="Q125" s="668">
        <f t="shared" si="83"/>
        <v>0.1451624804754148</v>
      </c>
      <c r="R125" s="124" t="str">
        <f t="shared" si="79"/>
        <v>II.2.4.ŠIL_KV vamzdynai</v>
      </c>
      <c r="S125" s="124"/>
      <c r="T125" s="124"/>
      <c r="U125" s="124"/>
    </row>
    <row r="126" spans="1:35" x14ac:dyDescent="0.25">
      <c r="A126" s="629"/>
      <c r="B126" s="661" t="s">
        <v>665</v>
      </c>
      <c r="C126" s="662" t="s">
        <v>25</v>
      </c>
      <c r="D126" s="740">
        <v>0</v>
      </c>
      <c r="E126" s="668">
        <f t="shared" si="78"/>
        <v>0</v>
      </c>
      <c r="F126" s="663">
        <f t="shared" si="81"/>
        <v>0</v>
      </c>
      <c r="G126" s="664">
        <f t="shared" si="81"/>
        <v>0</v>
      </c>
      <c r="H126" s="665">
        <f t="shared" si="81"/>
        <v>0</v>
      </c>
      <c r="I126" s="667">
        <f t="shared" si="84"/>
        <v>0</v>
      </c>
      <c r="J126" s="663">
        <f t="shared" si="82"/>
        <v>0</v>
      </c>
      <c r="K126" s="664">
        <f t="shared" si="82"/>
        <v>0</v>
      </c>
      <c r="L126" s="665">
        <f t="shared" si="82"/>
        <v>0</v>
      </c>
      <c r="M126" s="666">
        <f t="shared" si="82"/>
        <v>0</v>
      </c>
      <c r="N126" s="667">
        <f t="shared" si="65"/>
        <v>0</v>
      </c>
      <c r="O126" s="666">
        <f t="shared" si="83"/>
        <v>0</v>
      </c>
      <c r="P126" s="665">
        <f t="shared" si="83"/>
        <v>0</v>
      </c>
      <c r="Q126" s="668">
        <f t="shared" si="83"/>
        <v>0</v>
      </c>
      <c r="R126" s="124" t="str">
        <f t="shared" si="79"/>
        <v>II.2.5.saulės elektrinė</v>
      </c>
      <c r="S126" s="124"/>
      <c r="T126" s="124"/>
      <c r="U126" s="124"/>
    </row>
    <row r="127" spans="1:35" x14ac:dyDescent="0.25">
      <c r="A127" s="629"/>
      <c r="B127" s="661" t="s">
        <v>666</v>
      </c>
      <c r="C127" s="662" t="s">
        <v>667</v>
      </c>
      <c r="D127" s="740">
        <v>0</v>
      </c>
      <c r="E127" s="668">
        <f t="shared" si="78"/>
        <v>0</v>
      </c>
      <c r="F127" s="663">
        <f t="shared" si="81"/>
        <v>0</v>
      </c>
      <c r="G127" s="664">
        <f t="shared" si="81"/>
        <v>0</v>
      </c>
      <c r="H127" s="665">
        <f t="shared" si="81"/>
        <v>0</v>
      </c>
      <c r="I127" s="667">
        <f t="shared" si="73"/>
        <v>0</v>
      </c>
      <c r="J127" s="663">
        <f t="shared" si="82"/>
        <v>0</v>
      </c>
      <c r="K127" s="664">
        <f t="shared" si="82"/>
        <v>0</v>
      </c>
      <c r="L127" s="665">
        <f t="shared" si="82"/>
        <v>0</v>
      </c>
      <c r="M127" s="666">
        <f t="shared" si="82"/>
        <v>0</v>
      </c>
      <c r="N127" s="667">
        <f t="shared" si="65"/>
        <v>0</v>
      </c>
      <c r="O127" s="666">
        <f>IFERROR($D127*O152/100, 0)</f>
        <v>0</v>
      </c>
      <c r="P127" s="665">
        <f t="shared" si="82"/>
        <v>0</v>
      </c>
      <c r="Q127" s="668">
        <f t="shared" si="82"/>
        <v>0</v>
      </c>
      <c r="R127" s="124" t="str">
        <f t="shared" si="79"/>
        <v>II.2.6.Kiti įrenginiai</v>
      </c>
      <c r="S127" s="124"/>
      <c r="T127" s="124"/>
      <c r="U127" s="124"/>
    </row>
    <row r="128" spans="1:35" x14ac:dyDescent="0.25">
      <c r="A128" s="629"/>
      <c r="B128" s="653" t="s">
        <v>151</v>
      </c>
      <c r="C128" s="670" t="s">
        <v>29</v>
      </c>
      <c r="D128" s="655">
        <f>D129</f>
        <v>0</v>
      </c>
      <c r="E128" s="656">
        <f t="shared" si="78"/>
        <v>0</v>
      </c>
      <c r="F128" s="657">
        <f>F129</f>
        <v>0</v>
      </c>
      <c r="G128" s="658">
        <f>G129</f>
        <v>0</v>
      </c>
      <c r="H128" s="659">
        <f>H129</f>
        <v>0</v>
      </c>
      <c r="I128" s="655">
        <f t="shared" si="73"/>
        <v>0</v>
      </c>
      <c r="J128" s="657">
        <f t="shared" ref="J128:Q128" si="85">J129</f>
        <v>0</v>
      </c>
      <c r="K128" s="658">
        <f t="shared" si="85"/>
        <v>0</v>
      </c>
      <c r="L128" s="659">
        <f t="shared" si="85"/>
        <v>0</v>
      </c>
      <c r="M128" s="660">
        <f t="shared" si="85"/>
        <v>0</v>
      </c>
      <c r="N128" s="655">
        <f t="shared" si="65"/>
        <v>0</v>
      </c>
      <c r="O128" s="660">
        <f>O129</f>
        <v>0</v>
      </c>
      <c r="P128" s="659">
        <f t="shared" si="85"/>
        <v>0</v>
      </c>
      <c r="Q128" s="656">
        <f t="shared" si="85"/>
        <v>0</v>
      </c>
      <c r="S128" s="124"/>
      <c r="T128" s="124"/>
      <c r="U128" s="124"/>
    </row>
    <row r="129" spans="1:35" x14ac:dyDescent="0.25">
      <c r="A129" s="629"/>
      <c r="B129" s="661" t="s">
        <v>496</v>
      </c>
      <c r="C129" s="671" t="s">
        <v>668</v>
      </c>
      <c r="D129" s="740">
        <v>0</v>
      </c>
      <c r="E129" s="668">
        <f t="shared" si="78"/>
        <v>0</v>
      </c>
      <c r="F129" s="663">
        <f>IFERROR($D129*F153/100, 0)</f>
        <v>0</v>
      </c>
      <c r="G129" s="664">
        <f>IFERROR($D129*G153/100, 0)</f>
        <v>0</v>
      </c>
      <c r="H129" s="665">
        <f>IFERROR($D129*H153/100, 0)</f>
        <v>0</v>
      </c>
      <c r="I129" s="667">
        <f t="shared" si="73"/>
        <v>0</v>
      </c>
      <c r="J129" s="663">
        <f t="shared" ref="J129:Q129" si="86">IFERROR($D129*J153/100, 0)</f>
        <v>0</v>
      </c>
      <c r="K129" s="664">
        <f t="shared" si="86"/>
        <v>0</v>
      </c>
      <c r="L129" s="665">
        <f t="shared" si="86"/>
        <v>0</v>
      </c>
      <c r="M129" s="666">
        <f t="shared" si="86"/>
        <v>0</v>
      </c>
      <c r="N129" s="667">
        <f t="shared" si="65"/>
        <v>0</v>
      </c>
      <c r="O129" s="666">
        <f>IFERROR($D129*O153/100, 0)</f>
        <v>0</v>
      </c>
      <c r="P129" s="665">
        <f t="shared" si="86"/>
        <v>0</v>
      </c>
      <c r="Q129" s="668">
        <f t="shared" si="86"/>
        <v>0</v>
      </c>
      <c r="R129" s="124" t="str">
        <f t="shared" si="79"/>
        <v>II.3.1.vandens siurbliai, nuotekų ir dumblo siurbliai virš 5 kW, kita įranga</v>
      </c>
      <c r="S129" s="124"/>
      <c r="T129" s="124"/>
      <c r="U129" s="124"/>
    </row>
    <row r="130" spans="1:35" x14ac:dyDescent="0.25">
      <c r="A130" s="629"/>
      <c r="B130" s="653" t="s">
        <v>153</v>
      </c>
      <c r="C130" s="670" t="s">
        <v>35</v>
      </c>
      <c r="D130" s="655">
        <f>D131+D135</f>
        <v>0</v>
      </c>
      <c r="E130" s="656">
        <f t="shared" si="78"/>
        <v>0</v>
      </c>
      <c r="F130" s="657">
        <f>F131+F135</f>
        <v>0</v>
      </c>
      <c r="G130" s="658">
        <f>G131+G135</f>
        <v>0</v>
      </c>
      <c r="H130" s="659">
        <f>H131+H135</f>
        <v>0</v>
      </c>
      <c r="I130" s="655">
        <f t="shared" si="73"/>
        <v>0</v>
      </c>
      <c r="J130" s="657">
        <f t="shared" ref="J130:Q130" si="87">J131+J135</f>
        <v>0</v>
      </c>
      <c r="K130" s="658">
        <f t="shared" si="87"/>
        <v>0</v>
      </c>
      <c r="L130" s="659">
        <f t="shared" si="87"/>
        <v>0</v>
      </c>
      <c r="M130" s="660">
        <f t="shared" si="87"/>
        <v>0</v>
      </c>
      <c r="N130" s="655">
        <f t="shared" si="65"/>
        <v>0</v>
      </c>
      <c r="O130" s="660">
        <f>O131+O135</f>
        <v>0</v>
      </c>
      <c r="P130" s="659">
        <f t="shared" si="87"/>
        <v>0</v>
      </c>
      <c r="Q130" s="656">
        <f t="shared" si="87"/>
        <v>0</v>
      </c>
      <c r="S130" s="124"/>
      <c r="T130" s="124"/>
      <c r="U130" s="124"/>
    </row>
    <row r="131" spans="1:35" x14ac:dyDescent="0.25">
      <c r="A131" s="629"/>
      <c r="B131" s="672" t="s">
        <v>497</v>
      </c>
      <c r="C131" s="671" t="s">
        <v>37</v>
      </c>
      <c r="D131" s="740">
        <v>0</v>
      </c>
      <c r="E131" s="668">
        <f t="shared" si="78"/>
        <v>0</v>
      </c>
      <c r="F131" s="663">
        <f>IFERROR($D131*F154/100, 0)</f>
        <v>0</v>
      </c>
      <c r="G131" s="664">
        <f>IFERROR($D131*G154/100, 0)</f>
        <v>0</v>
      </c>
      <c r="H131" s="665">
        <f>IFERROR($D131*H154/100, 0)</f>
        <v>0</v>
      </c>
      <c r="I131" s="667">
        <f t="shared" si="73"/>
        <v>0</v>
      </c>
      <c r="J131" s="663">
        <f>IFERROR($D131*J154/100, 0)</f>
        <v>0</v>
      </c>
      <c r="K131" s="664">
        <f>IFERROR($D131*K154/100, 0)</f>
        <v>0</v>
      </c>
      <c r="L131" s="665">
        <f>IFERROR($D131*L154/100, 0)</f>
        <v>0</v>
      </c>
      <c r="M131" s="666">
        <f>IFERROR($D131*M154/100, 0)</f>
        <v>0</v>
      </c>
      <c r="N131" s="667">
        <f t="shared" si="65"/>
        <v>0</v>
      </c>
      <c r="O131" s="666">
        <f>IFERROR($D131*O154/100, 0)</f>
        <v>0</v>
      </c>
      <c r="P131" s="665">
        <f>IFERROR($D131*P154/100, 0)</f>
        <v>0</v>
      </c>
      <c r="Q131" s="668">
        <f>IFERROR($D131*Q154/100, 0)</f>
        <v>0</v>
      </c>
      <c r="R131" s="519" t="str">
        <f>+R82</f>
        <v>II.4.1. pas klientus įrengti apskaitos prietaisai</v>
      </c>
      <c r="S131" s="124"/>
      <c r="T131" s="124"/>
      <c r="U131" s="124"/>
    </row>
    <row r="132" spans="1:35" x14ac:dyDescent="0.25">
      <c r="A132" s="629"/>
      <c r="B132" s="672" t="s">
        <v>498</v>
      </c>
      <c r="C132" s="680" t="s">
        <v>40</v>
      </c>
      <c r="D132" s="740">
        <v>0</v>
      </c>
      <c r="E132" s="668">
        <f t="shared" si="78"/>
        <v>0</v>
      </c>
      <c r="F132" s="663">
        <f t="shared" ref="F132:H135" si="88">IFERROR($D132*F155/100, 0)</f>
        <v>0</v>
      </c>
      <c r="G132" s="664">
        <f t="shared" si="88"/>
        <v>0</v>
      </c>
      <c r="H132" s="665">
        <f t="shared" si="88"/>
        <v>0</v>
      </c>
      <c r="I132" s="667">
        <f t="shared" ref="I132:I134" si="89">SUM(J132:L132)</f>
        <v>0</v>
      </c>
      <c r="J132" s="663">
        <f t="shared" ref="J132:Q135" si="90">IFERROR($D132*J155/100, 0)</f>
        <v>0</v>
      </c>
      <c r="K132" s="664">
        <f t="shared" si="90"/>
        <v>0</v>
      </c>
      <c r="L132" s="665">
        <f t="shared" si="90"/>
        <v>0</v>
      </c>
      <c r="M132" s="666">
        <f t="shared" si="90"/>
        <v>0</v>
      </c>
      <c r="N132" s="667">
        <f t="shared" si="65"/>
        <v>0</v>
      </c>
      <c r="O132" s="666">
        <f t="shared" ref="O132:Q134" si="91">IFERROR($D132*O155/100, 0)</f>
        <v>0</v>
      </c>
      <c r="P132" s="665">
        <f t="shared" si="91"/>
        <v>0</v>
      </c>
      <c r="Q132" s="668">
        <f t="shared" si="91"/>
        <v>0</v>
      </c>
      <c r="R132" s="519" t="str">
        <f t="shared" ref="R132:R142" si="92">+R83</f>
        <v>II.4.2. KV apskaitos prietaisai</v>
      </c>
      <c r="S132" s="124"/>
      <c r="T132" s="124"/>
      <c r="U132" s="124"/>
    </row>
    <row r="133" spans="1:35" x14ac:dyDescent="0.25">
      <c r="A133" s="629"/>
      <c r="B133" s="672" t="s">
        <v>499</v>
      </c>
      <c r="C133" s="680" t="s">
        <v>43</v>
      </c>
      <c r="D133" s="740">
        <v>0</v>
      </c>
      <c r="E133" s="668">
        <f t="shared" si="78"/>
        <v>0</v>
      </c>
      <c r="F133" s="663">
        <f t="shared" si="88"/>
        <v>0</v>
      </c>
      <c r="G133" s="664">
        <f t="shared" si="88"/>
        <v>0</v>
      </c>
      <c r="H133" s="665">
        <f t="shared" si="88"/>
        <v>0</v>
      </c>
      <c r="I133" s="667">
        <f t="shared" si="89"/>
        <v>0</v>
      </c>
      <c r="J133" s="663">
        <f t="shared" si="90"/>
        <v>0</v>
      </c>
      <c r="K133" s="664">
        <f t="shared" si="90"/>
        <v>0</v>
      </c>
      <c r="L133" s="665">
        <f t="shared" si="90"/>
        <v>0</v>
      </c>
      <c r="M133" s="666">
        <f t="shared" si="90"/>
        <v>0</v>
      </c>
      <c r="N133" s="667">
        <f t="shared" si="65"/>
        <v>0</v>
      </c>
      <c r="O133" s="666">
        <f t="shared" si="91"/>
        <v>0</v>
      </c>
      <c r="P133" s="665">
        <f t="shared" si="91"/>
        <v>0</v>
      </c>
      <c r="Q133" s="668">
        <f t="shared" si="91"/>
        <v>0</v>
      </c>
      <c r="R133" s="519" t="str">
        <f t="shared" si="92"/>
        <v>II.4.3. ŠIL apskaitos prietaisai</v>
      </c>
      <c r="S133" s="124"/>
      <c r="T133" s="124"/>
      <c r="U133" s="124"/>
    </row>
    <row r="134" spans="1:35" ht="26.25" x14ac:dyDescent="0.25">
      <c r="A134" s="629"/>
      <c r="B134" s="672" t="s">
        <v>500</v>
      </c>
      <c r="C134" s="680" t="s">
        <v>603</v>
      </c>
      <c r="D134" s="740">
        <v>0</v>
      </c>
      <c r="E134" s="668">
        <f t="shared" si="78"/>
        <v>0</v>
      </c>
      <c r="F134" s="663">
        <f t="shared" si="88"/>
        <v>0</v>
      </c>
      <c r="G134" s="664">
        <f t="shared" si="88"/>
        <v>0</v>
      </c>
      <c r="H134" s="665">
        <f t="shared" si="88"/>
        <v>0</v>
      </c>
      <c r="I134" s="667">
        <f t="shared" si="89"/>
        <v>0</v>
      </c>
      <c r="J134" s="663">
        <f t="shared" si="90"/>
        <v>0</v>
      </c>
      <c r="K134" s="664">
        <f t="shared" si="90"/>
        <v>0</v>
      </c>
      <c r="L134" s="665">
        <f t="shared" si="90"/>
        <v>0</v>
      </c>
      <c r="M134" s="666">
        <f t="shared" si="90"/>
        <v>0</v>
      </c>
      <c r="N134" s="667">
        <f t="shared" si="65"/>
        <v>0</v>
      </c>
      <c r="O134" s="666">
        <f t="shared" si="91"/>
        <v>0</v>
      </c>
      <c r="P134" s="665">
        <f t="shared" si="91"/>
        <v>0</v>
      </c>
      <c r="Q134" s="668">
        <f t="shared" si="91"/>
        <v>0</v>
      </c>
      <c r="R134" s="519" t="str">
        <f t="shared" si="92"/>
        <v>II.4.4. kiti apskaitos prietaisai</v>
      </c>
      <c r="S134" s="124"/>
      <c r="T134" s="124"/>
      <c r="U134" s="124"/>
    </row>
    <row r="135" spans="1:35" ht="26.25" x14ac:dyDescent="0.25">
      <c r="A135" s="629"/>
      <c r="B135" s="672" t="s">
        <v>501</v>
      </c>
      <c r="C135" s="680" t="s">
        <v>605</v>
      </c>
      <c r="D135" s="740">
        <v>0</v>
      </c>
      <c r="E135" s="668">
        <f t="shared" si="78"/>
        <v>0</v>
      </c>
      <c r="F135" s="663">
        <f t="shared" si="88"/>
        <v>0</v>
      </c>
      <c r="G135" s="664">
        <f t="shared" si="88"/>
        <v>0</v>
      </c>
      <c r="H135" s="665">
        <f t="shared" si="88"/>
        <v>0</v>
      </c>
      <c r="I135" s="667">
        <f t="shared" si="73"/>
        <v>0</v>
      </c>
      <c r="J135" s="663">
        <f t="shared" si="90"/>
        <v>0</v>
      </c>
      <c r="K135" s="664">
        <f t="shared" si="90"/>
        <v>0</v>
      </c>
      <c r="L135" s="665">
        <f t="shared" si="90"/>
        <v>0</v>
      </c>
      <c r="M135" s="666">
        <f t="shared" si="90"/>
        <v>0</v>
      </c>
      <c r="N135" s="667">
        <f t="shared" si="65"/>
        <v>0</v>
      </c>
      <c r="O135" s="666">
        <f>IFERROR($D135*O158/100, 0)</f>
        <v>0</v>
      </c>
      <c r="P135" s="665">
        <f t="shared" si="90"/>
        <v>0</v>
      </c>
      <c r="Q135" s="668">
        <f t="shared" si="90"/>
        <v>0</v>
      </c>
      <c r="R135" s="519" t="str">
        <f t="shared" si="92"/>
        <v>II.4.5. įrankiai</v>
      </c>
      <c r="S135" s="124"/>
      <c r="T135" s="124"/>
      <c r="U135" s="124"/>
    </row>
    <row r="136" spans="1:35" x14ac:dyDescent="0.25">
      <c r="A136" s="629"/>
      <c r="B136" s="653" t="s">
        <v>155</v>
      </c>
      <c r="C136" s="682" t="s">
        <v>51</v>
      </c>
      <c r="D136" s="683">
        <f>D137+D138</f>
        <v>0</v>
      </c>
      <c r="E136" s="684">
        <f t="shared" si="78"/>
        <v>0</v>
      </c>
      <c r="F136" s="685">
        <f>F137+F138</f>
        <v>0</v>
      </c>
      <c r="G136" s="686">
        <f>G137+G138</f>
        <v>0</v>
      </c>
      <c r="H136" s="687">
        <f>H137+H138</f>
        <v>0</v>
      </c>
      <c r="I136" s="688">
        <f t="shared" si="73"/>
        <v>0</v>
      </c>
      <c r="J136" s="685">
        <f t="shared" ref="J136:Q136" si="93">J137+J138</f>
        <v>0</v>
      </c>
      <c r="K136" s="686">
        <f t="shared" si="93"/>
        <v>0</v>
      </c>
      <c r="L136" s="687">
        <f t="shared" si="93"/>
        <v>0</v>
      </c>
      <c r="M136" s="689">
        <f t="shared" si="93"/>
        <v>0</v>
      </c>
      <c r="N136" s="688">
        <f t="shared" si="65"/>
        <v>0</v>
      </c>
      <c r="O136" s="689">
        <f>O137+O138</f>
        <v>0</v>
      </c>
      <c r="P136" s="687">
        <f t="shared" si="93"/>
        <v>0</v>
      </c>
      <c r="Q136" s="684">
        <f t="shared" si="93"/>
        <v>0</v>
      </c>
      <c r="S136" s="124"/>
      <c r="T136" s="124"/>
      <c r="U136" s="124"/>
    </row>
    <row r="137" spans="1:35" x14ac:dyDescent="0.25">
      <c r="A137" s="629"/>
      <c r="B137" s="690" t="s">
        <v>669</v>
      </c>
      <c r="C137" s="691" t="s">
        <v>53</v>
      </c>
      <c r="D137" s="741">
        <v>0</v>
      </c>
      <c r="E137" s="668">
        <f t="shared" si="78"/>
        <v>0</v>
      </c>
      <c r="F137" s="663">
        <f t="shared" ref="F137:H138" si="94">IFERROR($D137*F159/100, 0)</f>
        <v>0</v>
      </c>
      <c r="G137" s="664">
        <f t="shared" si="94"/>
        <v>0</v>
      </c>
      <c r="H137" s="665">
        <f t="shared" si="94"/>
        <v>0</v>
      </c>
      <c r="I137" s="667">
        <f t="shared" si="73"/>
        <v>0</v>
      </c>
      <c r="J137" s="663">
        <f t="shared" ref="J137:M138" si="95">IFERROR($D137*J159/100, 0)</f>
        <v>0</v>
      </c>
      <c r="K137" s="664">
        <f t="shared" si="95"/>
        <v>0</v>
      </c>
      <c r="L137" s="665">
        <f t="shared" si="95"/>
        <v>0</v>
      </c>
      <c r="M137" s="666">
        <f t="shared" si="95"/>
        <v>0</v>
      </c>
      <c r="N137" s="667">
        <f t="shared" si="65"/>
        <v>0</v>
      </c>
      <c r="O137" s="666">
        <f t="shared" ref="O137:Q138" si="96">IFERROR($D137*O159/100, 0)</f>
        <v>0</v>
      </c>
      <c r="P137" s="665">
        <f t="shared" si="96"/>
        <v>0</v>
      </c>
      <c r="Q137" s="668">
        <f t="shared" si="96"/>
        <v>0</v>
      </c>
      <c r="R137" s="124" t="str">
        <f t="shared" si="92"/>
        <v>II.5.1.lengvieji automobiliai</v>
      </c>
      <c r="S137" s="124"/>
      <c r="T137" s="124"/>
      <c r="U137" s="124"/>
    </row>
    <row r="138" spans="1:35" x14ac:dyDescent="0.25">
      <c r="A138" s="629"/>
      <c r="B138" s="690" t="s">
        <v>670</v>
      </c>
      <c r="C138" s="699" t="s">
        <v>671</v>
      </c>
      <c r="D138" s="742">
        <v>0</v>
      </c>
      <c r="E138" s="668">
        <f t="shared" si="78"/>
        <v>0</v>
      </c>
      <c r="F138" s="663">
        <f t="shared" si="94"/>
        <v>0</v>
      </c>
      <c r="G138" s="664">
        <f t="shared" si="94"/>
        <v>0</v>
      </c>
      <c r="H138" s="665">
        <f t="shared" si="94"/>
        <v>0</v>
      </c>
      <c r="I138" s="667">
        <f t="shared" si="73"/>
        <v>0</v>
      </c>
      <c r="J138" s="663">
        <f t="shared" si="95"/>
        <v>0</v>
      </c>
      <c r="K138" s="664">
        <f t="shared" si="95"/>
        <v>0</v>
      </c>
      <c r="L138" s="665">
        <f t="shared" si="95"/>
        <v>0</v>
      </c>
      <c r="M138" s="666">
        <f t="shared" si="95"/>
        <v>0</v>
      </c>
      <c r="N138" s="667">
        <f t="shared" si="65"/>
        <v>0</v>
      </c>
      <c r="O138" s="666">
        <f t="shared" si="96"/>
        <v>0</v>
      </c>
      <c r="P138" s="665">
        <f t="shared" si="96"/>
        <v>0</v>
      </c>
      <c r="Q138" s="668">
        <f t="shared" si="96"/>
        <v>0</v>
      </c>
      <c r="R138" s="124" t="str">
        <f t="shared" si="92"/>
        <v>II.5.2.kitos transporto priemonės</v>
      </c>
      <c r="S138" s="124"/>
      <c r="T138" s="124"/>
      <c r="U138" s="124"/>
    </row>
    <row r="139" spans="1:35" x14ac:dyDescent="0.25">
      <c r="A139" s="629"/>
      <c r="B139" s="701" t="s">
        <v>157</v>
      </c>
      <c r="C139" s="702" t="s">
        <v>606</v>
      </c>
      <c r="D139" s="683">
        <f>D140+D141+D142</f>
        <v>2.2639239583333333</v>
      </c>
      <c r="E139" s="684">
        <f t="shared" ref="E139:Q139" si="97">E140+E141+E142</f>
        <v>0.69217843307456861</v>
      </c>
      <c r="F139" s="685">
        <f t="shared" si="97"/>
        <v>0.13740131643469311</v>
      </c>
      <c r="G139" s="686">
        <f t="shared" si="97"/>
        <v>8.2297785614336719E-2</v>
      </c>
      <c r="H139" s="687">
        <f t="shared" si="97"/>
        <v>0.4724793310255388</v>
      </c>
      <c r="I139" s="688">
        <f t="shared" si="97"/>
        <v>1.3191495847971548</v>
      </c>
      <c r="J139" s="685">
        <f t="shared" si="97"/>
        <v>0.64797577558638086</v>
      </c>
      <c r="K139" s="686">
        <f t="shared" si="97"/>
        <v>0.50893744368785243</v>
      </c>
      <c r="L139" s="687">
        <f t="shared" si="97"/>
        <v>0.16223636552292148</v>
      </c>
      <c r="M139" s="689">
        <f t="shared" si="97"/>
        <v>8.2520221599112504E-3</v>
      </c>
      <c r="N139" s="688">
        <f t="shared" si="65"/>
        <v>0.11617251211258459</v>
      </c>
      <c r="O139" s="689">
        <f>O140+O141+O142</f>
        <v>0.11617251211258459</v>
      </c>
      <c r="P139" s="687">
        <f t="shared" si="97"/>
        <v>0</v>
      </c>
      <c r="Q139" s="684">
        <f t="shared" si="97"/>
        <v>0.12817140618911421</v>
      </c>
      <c r="S139" s="124"/>
      <c r="T139" s="124"/>
      <c r="U139" s="124"/>
    </row>
    <row r="140" spans="1:35" x14ac:dyDescent="0.25">
      <c r="A140" s="629"/>
      <c r="B140" s="703" t="s">
        <v>502</v>
      </c>
      <c r="C140" s="699" t="s">
        <v>1435</v>
      </c>
      <c r="D140" s="742">
        <v>0</v>
      </c>
      <c r="E140" s="668">
        <f>SUM(F140:H140)</f>
        <v>0</v>
      </c>
      <c r="F140" s="663">
        <f t="shared" ref="F140:H142" si="98">IFERROR($D140*F161/100, 0)</f>
        <v>0</v>
      </c>
      <c r="G140" s="664">
        <f t="shared" si="98"/>
        <v>0</v>
      </c>
      <c r="H140" s="665">
        <f t="shared" si="98"/>
        <v>0</v>
      </c>
      <c r="I140" s="667">
        <f t="shared" si="73"/>
        <v>0</v>
      </c>
      <c r="J140" s="663">
        <f t="shared" ref="J140:M142" si="99">IFERROR($D140*J161/100, 0)</f>
        <v>0</v>
      </c>
      <c r="K140" s="664">
        <f t="shared" si="99"/>
        <v>0</v>
      </c>
      <c r="L140" s="665">
        <f t="shared" si="99"/>
        <v>0</v>
      </c>
      <c r="M140" s="666">
        <f t="shared" si="99"/>
        <v>0</v>
      </c>
      <c r="N140" s="667">
        <f t="shared" si="65"/>
        <v>0</v>
      </c>
      <c r="O140" s="666">
        <f t="shared" ref="O140:Q142" si="100">IFERROR($D140*O161/100, 0)</f>
        <v>0</v>
      </c>
      <c r="P140" s="665">
        <f t="shared" si="100"/>
        <v>0</v>
      </c>
      <c r="Q140" s="668">
        <f t="shared" si="100"/>
        <v>0</v>
      </c>
      <c r="R140" s="124" t="str">
        <f t="shared" si="92"/>
        <v xml:space="preserve">II.6.1. </v>
      </c>
      <c r="S140" s="124"/>
      <c r="T140" s="124"/>
      <c r="U140" s="124"/>
    </row>
    <row r="141" spans="1:35" x14ac:dyDescent="0.25">
      <c r="A141" s="629"/>
      <c r="B141" s="690" t="s">
        <v>503</v>
      </c>
      <c r="C141" s="699" t="s">
        <v>47</v>
      </c>
      <c r="D141" s="742">
        <v>2.2639239583333333</v>
      </c>
      <c r="E141" s="668">
        <f>SUM(F141:H141)</f>
        <v>0.69217843307456861</v>
      </c>
      <c r="F141" s="663">
        <f t="shared" si="98"/>
        <v>0.13740131643469311</v>
      </c>
      <c r="G141" s="664">
        <f t="shared" si="98"/>
        <v>8.2297785614336719E-2</v>
      </c>
      <c r="H141" s="665">
        <f t="shared" si="98"/>
        <v>0.4724793310255388</v>
      </c>
      <c r="I141" s="667">
        <f t="shared" si="73"/>
        <v>1.3191495847971548</v>
      </c>
      <c r="J141" s="663">
        <f t="shared" si="99"/>
        <v>0.64797577558638086</v>
      </c>
      <c r="K141" s="664">
        <f t="shared" si="99"/>
        <v>0.50893744368785243</v>
      </c>
      <c r="L141" s="665">
        <f t="shared" si="99"/>
        <v>0.16223636552292148</v>
      </c>
      <c r="M141" s="666">
        <f t="shared" si="99"/>
        <v>8.2520221599112504E-3</v>
      </c>
      <c r="N141" s="667">
        <f t="shared" si="65"/>
        <v>0.11617251211258459</v>
      </c>
      <c r="O141" s="666">
        <f t="shared" si="100"/>
        <v>0.11617251211258459</v>
      </c>
      <c r="P141" s="665">
        <f t="shared" si="100"/>
        <v>0</v>
      </c>
      <c r="Q141" s="668">
        <f t="shared" si="100"/>
        <v>0.12817140618911421</v>
      </c>
      <c r="R141" s="124" t="str">
        <f t="shared" si="92"/>
        <v>II.6.2. Kompiuteriai, kompiuteriniai tinklai ir jų įranga</v>
      </c>
      <c r="S141" s="124"/>
      <c r="T141" s="124"/>
      <c r="U141" s="124"/>
    </row>
    <row r="142" spans="1:35" ht="15.75" thickBot="1" x14ac:dyDescent="0.3">
      <c r="A142" s="629"/>
      <c r="B142" s="743" t="s">
        <v>504</v>
      </c>
      <c r="C142" s="705" t="s">
        <v>1435</v>
      </c>
      <c r="D142" s="740">
        <v>0</v>
      </c>
      <c r="E142" s="668">
        <f>SUM(F142:H142)</f>
        <v>0</v>
      </c>
      <c r="F142" s="663">
        <f t="shared" si="98"/>
        <v>0</v>
      </c>
      <c r="G142" s="664">
        <f t="shared" si="98"/>
        <v>0</v>
      </c>
      <c r="H142" s="665">
        <f t="shared" si="98"/>
        <v>0</v>
      </c>
      <c r="I142" s="667">
        <f t="shared" si="73"/>
        <v>0</v>
      </c>
      <c r="J142" s="663">
        <f t="shared" si="99"/>
        <v>0</v>
      </c>
      <c r="K142" s="664">
        <f t="shared" si="99"/>
        <v>0</v>
      </c>
      <c r="L142" s="665">
        <f t="shared" si="99"/>
        <v>0</v>
      </c>
      <c r="M142" s="666">
        <f t="shared" si="99"/>
        <v>0</v>
      </c>
      <c r="N142" s="667">
        <f t="shared" si="65"/>
        <v>0</v>
      </c>
      <c r="O142" s="666">
        <f t="shared" si="100"/>
        <v>0</v>
      </c>
      <c r="P142" s="665">
        <f t="shared" si="100"/>
        <v>0</v>
      </c>
      <c r="Q142" s="668">
        <f t="shared" si="100"/>
        <v>0</v>
      </c>
      <c r="R142" s="124" t="str">
        <f t="shared" si="92"/>
        <v xml:space="preserve">II.6.3. </v>
      </c>
      <c r="S142" s="124"/>
      <c r="T142" s="124"/>
      <c r="U142" s="124"/>
    </row>
    <row r="143" spans="1:35" ht="64.5" thickBot="1" x14ac:dyDescent="0.3">
      <c r="A143" s="629"/>
      <c r="B143" s="750" t="s">
        <v>191</v>
      </c>
      <c r="C143" s="635" t="s">
        <v>672</v>
      </c>
      <c r="D143" s="635" t="s">
        <v>239</v>
      </c>
      <c r="E143" s="636" t="s">
        <v>240</v>
      </c>
      <c r="F143" s="637" t="s">
        <v>241</v>
      </c>
      <c r="G143" s="638" t="s">
        <v>242</v>
      </c>
      <c r="H143" s="639" t="s">
        <v>243</v>
      </c>
      <c r="I143" s="635" t="s">
        <v>244</v>
      </c>
      <c r="J143" s="637" t="s">
        <v>245</v>
      </c>
      <c r="K143" s="638" t="s">
        <v>246</v>
      </c>
      <c r="L143" s="639" t="s">
        <v>247</v>
      </c>
      <c r="M143" s="641" t="s">
        <v>248</v>
      </c>
      <c r="N143" s="642" t="s">
        <v>249</v>
      </c>
      <c r="O143" s="637" t="s">
        <v>591</v>
      </c>
      <c r="P143" s="639" t="s">
        <v>251</v>
      </c>
      <c r="Q143" s="644" t="s">
        <v>252</v>
      </c>
      <c r="S143" s="124"/>
      <c r="T143" s="124"/>
      <c r="U143" s="124"/>
    </row>
    <row r="144" spans="1:35" s="123" customFormat="1" x14ac:dyDescent="0.25">
      <c r="A144" s="629"/>
      <c r="B144" s="481" t="s">
        <v>193</v>
      </c>
      <c r="C144" s="751" t="s">
        <v>673</v>
      </c>
      <c r="D144" s="752">
        <f t="shared" ref="D144:D164" si="101">O144+E144+I144+M144+P144+Q144</f>
        <v>100.00000000000001</v>
      </c>
      <c r="E144" s="753">
        <f t="shared" ref="E144:E164" si="102">SUM(F144:H144)</f>
        <v>30.574279252035478</v>
      </c>
      <c r="F144" s="907">
        <f>'4'!F$242</f>
        <v>6.0691665870193745</v>
      </c>
      <c r="G144" s="908">
        <f>'4'!G$242</f>
        <v>3.6351832980699195</v>
      </c>
      <c r="H144" s="909">
        <f>'4'!H$242</f>
        <v>20.869929366946185</v>
      </c>
      <c r="I144" s="757">
        <f t="shared" ref="I144:I164" si="103">SUM(J144:L144)</f>
        <v>58.268281491587416</v>
      </c>
      <c r="J144" s="907">
        <f>'4'!J$242</f>
        <v>28.62179947348633</v>
      </c>
      <c r="K144" s="908">
        <f>'4'!K$242</f>
        <v>22.480324121068293</v>
      </c>
      <c r="L144" s="909">
        <f>'4'!L$242</f>
        <v>7.1661578970327895</v>
      </c>
      <c r="M144" s="910">
        <f>'4'!M$242</f>
        <v>0.36450085390616499</v>
      </c>
      <c r="N144" s="759">
        <f t="shared" si="65"/>
        <v>5.1314670567870593</v>
      </c>
      <c r="O144" s="911">
        <f>'4'!O$242</f>
        <v>5.1314670567870593</v>
      </c>
      <c r="P144" s="909">
        <f>'4'!P$242</f>
        <v>0</v>
      </c>
      <c r="Q144" s="759">
        <f>'4'!Q$242</f>
        <v>5.6614713456838919</v>
      </c>
      <c r="R144" s="124"/>
      <c r="S144" s="124"/>
      <c r="T144" s="124"/>
      <c r="U144" s="124"/>
      <c r="V144"/>
      <c r="W144"/>
      <c r="X144"/>
      <c r="Y144"/>
      <c r="Z144"/>
      <c r="AA144"/>
      <c r="AB144"/>
      <c r="AC144"/>
      <c r="AD144"/>
      <c r="AE144"/>
      <c r="AF144"/>
      <c r="AG144"/>
      <c r="AH144"/>
      <c r="AI144"/>
    </row>
    <row r="145" spans="1:35" s="123" customFormat="1" x14ac:dyDescent="0.25">
      <c r="A145" s="629"/>
      <c r="B145" s="470" t="s">
        <v>195</v>
      </c>
      <c r="C145" s="763" t="s">
        <v>674</v>
      </c>
      <c r="D145" s="764">
        <f t="shared" si="101"/>
        <v>100.00000000000001</v>
      </c>
      <c r="E145" s="765">
        <f t="shared" si="102"/>
        <v>30.574279252035478</v>
      </c>
      <c r="F145" s="912">
        <f>'4'!F$242</f>
        <v>6.0691665870193745</v>
      </c>
      <c r="G145" s="913">
        <f>'4'!G$242</f>
        <v>3.6351832980699195</v>
      </c>
      <c r="H145" s="914">
        <f>'4'!H$242</f>
        <v>20.869929366946185</v>
      </c>
      <c r="I145" s="769">
        <f t="shared" si="103"/>
        <v>58.268281491587416</v>
      </c>
      <c r="J145" s="912">
        <f>'4'!J$242</f>
        <v>28.62179947348633</v>
      </c>
      <c r="K145" s="913">
        <f>'4'!K$242</f>
        <v>22.480324121068293</v>
      </c>
      <c r="L145" s="914">
        <f>'4'!L$242</f>
        <v>7.1661578970327895</v>
      </c>
      <c r="M145" s="915">
        <f>'4'!M$242</f>
        <v>0.36450085390616499</v>
      </c>
      <c r="N145" s="759">
        <f t="shared" si="65"/>
        <v>5.1314670567870593</v>
      </c>
      <c r="O145" s="911">
        <f>'4'!O$242</f>
        <v>5.1314670567870593</v>
      </c>
      <c r="P145" s="914">
        <f>'4'!P$242</f>
        <v>0</v>
      </c>
      <c r="Q145" s="771">
        <f>'4'!Q$242</f>
        <v>5.6614713456838919</v>
      </c>
      <c r="R145" s="124"/>
      <c r="S145" s="124"/>
      <c r="T145" s="124"/>
      <c r="U145" s="124"/>
      <c r="V145"/>
      <c r="W145"/>
      <c r="X145"/>
      <c r="Y145"/>
      <c r="Z145"/>
      <c r="AA145"/>
      <c r="AB145"/>
      <c r="AC145"/>
      <c r="AD145"/>
      <c r="AE145"/>
      <c r="AF145"/>
      <c r="AG145"/>
      <c r="AH145"/>
      <c r="AI145"/>
    </row>
    <row r="146" spans="1:35" s="123" customFormat="1" x14ac:dyDescent="0.25">
      <c r="A146" s="629"/>
      <c r="B146" s="470" t="s">
        <v>203</v>
      </c>
      <c r="C146" s="763" t="s">
        <v>675</v>
      </c>
      <c r="D146" s="764">
        <f t="shared" si="101"/>
        <v>100.00000000000001</v>
      </c>
      <c r="E146" s="765">
        <f t="shared" si="102"/>
        <v>30.574279252035478</v>
      </c>
      <c r="F146" s="912">
        <f>'4'!F$242</f>
        <v>6.0691665870193745</v>
      </c>
      <c r="G146" s="913">
        <f>'4'!G$242</f>
        <v>3.6351832980699195</v>
      </c>
      <c r="H146" s="914">
        <f>'4'!H$242</f>
        <v>20.869929366946185</v>
      </c>
      <c r="I146" s="769">
        <f t="shared" si="103"/>
        <v>58.268281491587416</v>
      </c>
      <c r="J146" s="912">
        <f>'4'!J$242</f>
        <v>28.62179947348633</v>
      </c>
      <c r="K146" s="913">
        <f>'4'!K$242</f>
        <v>22.480324121068293</v>
      </c>
      <c r="L146" s="914">
        <f>'4'!L$242</f>
        <v>7.1661578970327895</v>
      </c>
      <c r="M146" s="915">
        <f>'4'!M$242</f>
        <v>0.36450085390616499</v>
      </c>
      <c r="N146" s="759">
        <f t="shared" si="65"/>
        <v>5.1314670567870593</v>
      </c>
      <c r="O146" s="911">
        <f>'4'!O$242</f>
        <v>5.1314670567870593</v>
      </c>
      <c r="P146" s="914">
        <f>'4'!P$242</f>
        <v>0</v>
      </c>
      <c r="Q146" s="771">
        <f>'4'!Q$242</f>
        <v>5.6614713456838919</v>
      </c>
      <c r="R146" s="124"/>
      <c r="S146" s="124"/>
      <c r="T146" s="124"/>
      <c r="U146" s="124"/>
      <c r="V146"/>
      <c r="W146"/>
      <c r="X146"/>
      <c r="Y146"/>
      <c r="Z146"/>
      <c r="AA146"/>
      <c r="AB146"/>
      <c r="AC146"/>
      <c r="AD146"/>
      <c r="AE146"/>
      <c r="AF146"/>
      <c r="AG146"/>
      <c r="AH146"/>
      <c r="AI146"/>
    </row>
    <row r="147" spans="1:35" s="123" customFormat="1" x14ac:dyDescent="0.25">
      <c r="A147" s="629"/>
      <c r="B147" s="474" t="s">
        <v>676</v>
      </c>
      <c r="C147" s="763" t="s">
        <v>677</v>
      </c>
      <c r="D147" s="764">
        <f t="shared" si="101"/>
        <v>100.00000000000001</v>
      </c>
      <c r="E147" s="765">
        <f t="shared" si="102"/>
        <v>30.574279252035478</v>
      </c>
      <c r="F147" s="912">
        <f>'4'!F$242</f>
        <v>6.0691665870193745</v>
      </c>
      <c r="G147" s="913">
        <f>'4'!G$242</f>
        <v>3.6351832980699195</v>
      </c>
      <c r="H147" s="914">
        <f>'4'!H$242</f>
        <v>20.869929366946185</v>
      </c>
      <c r="I147" s="769">
        <f t="shared" si="103"/>
        <v>58.268281491587416</v>
      </c>
      <c r="J147" s="912">
        <f>'4'!J$242</f>
        <v>28.62179947348633</v>
      </c>
      <c r="K147" s="913">
        <f>'4'!K$242</f>
        <v>22.480324121068293</v>
      </c>
      <c r="L147" s="914">
        <f>'4'!L$242</f>
        <v>7.1661578970327895</v>
      </c>
      <c r="M147" s="915">
        <f>'4'!M$242</f>
        <v>0.36450085390616499</v>
      </c>
      <c r="N147" s="759">
        <f t="shared" si="65"/>
        <v>5.1314670567870593</v>
      </c>
      <c r="O147" s="911">
        <f>'4'!O$242</f>
        <v>5.1314670567870593</v>
      </c>
      <c r="P147" s="914">
        <f>'4'!P$242</f>
        <v>0</v>
      </c>
      <c r="Q147" s="771">
        <f>'4'!Q$242</f>
        <v>5.6614713456838919</v>
      </c>
      <c r="R147" s="124"/>
      <c r="S147" s="124"/>
      <c r="T147" s="124"/>
      <c r="U147" s="124"/>
      <c r="V147"/>
      <c r="W147"/>
      <c r="X147"/>
      <c r="Y147"/>
      <c r="Z147"/>
      <c r="AA147"/>
      <c r="AB147"/>
      <c r="AC147"/>
      <c r="AD147"/>
      <c r="AE147"/>
      <c r="AF147"/>
      <c r="AG147"/>
      <c r="AH147"/>
      <c r="AI147"/>
    </row>
    <row r="148" spans="1:35" s="123" customFormat="1" x14ac:dyDescent="0.25">
      <c r="A148" s="629"/>
      <c r="B148" s="470" t="s">
        <v>678</v>
      </c>
      <c r="C148" s="763" t="s">
        <v>679</v>
      </c>
      <c r="D148" s="764">
        <f t="shared" si="101"/>
        <v>100.00000000000001</v>
      </c>
      <c r="E148" s="765">
        <f t="shared" si="102"/>
        <v>30.574279252035478</v>
      </c>
      <c r="F148" s="912">
        <f>'4'!F$242</f>
        <v>6.0691665870193745</v>
      </c>
      <c r="G148" s="913">
        <f>'4'!G$242</f>
        <v>3.6351832980699195</v>
      </c>
      <c r="H148" s="914">
        <f>'4'!H$242</f>
        <v>20.869929366946185</v>
      </c>
      <c r="I148" s="769">
        <f t="shared" si="103"/>
        <v>58.268281491587416</v>
      </c>
      <c r="J148" s="912">
        <f>'4'!J$242</f>
        <v>28.62179947348633</v>
      </c>
      <c r="K148" s="913">
        <f>'4'!K$242</f>
        <v>22.480324121068293</v>
      </c>
      <c r="L148" s="914">
        <f>'4'!L$242</f>
        <v>7.1661578970327895</v>
      </c>
      <c r="M148" s="915">
        <f>'4'!M$242</f>
        <v>0.36450085390616499</v>
      </c>
      <c r="N148" s="759">
        <f t="shared" si="65"/>
        <v>5.1314670567870593</v>
      </c>
      <c r="O148" s="911">
        <f>'4'!O$242</f>
        <v>5.1314670567870593</v>
      </c>
      <c r="P148" s="914">
        <f>'4'!P$242</f>
        <v>0</v>
      </c>
      <c r="Q148" s="771">
        <f>'4'!Q$242</f>
        <v>5.6614713456838919</v>
      </c>
      <c r="R148" s="124"/>
      <c r="S148" s="124"/>
      <c r="T148" s="124"/>
      <c r="U148" s="124"/>
      <c r="V148"/>
      <c r="W148"/>
      <c r="X148"/>
      <c r="Y148"/>
      <c r="Z148"/>
      <c r="AA148"/>
      <c r="AB148"/>
      <c r="AC148"/>
      <c r="AD148"/>
      <c r="AE148"/>
      <c r="AF148"/>
      <c r="AG148"/>
      <c r="AH148"/>
      <c r="AI148"/>
    </row>
    <row r="149" spans="1:35" s="123" customFormat="1" x14ac:dyDescent="0.25">
      <c r="A149" s="629"/>
      <c r="B149" s="470" t="s">
        <v>680</v>
      </c>
      <c r="C149" s="763" t="s">
        <v>681</v>
      </c>
      <c r="D149" s="764">
        <f t="shared" si="101"/>
        <v>100.00000000000001</v>
      </c>
      <c r="E149" s="765">
        <f t="shared" si="102"/>
        <v>30.574279252035478</v>
      </c>
      <c r="F149" s="912">
        <f>'4'!F$242</f>
        <v>6.0691665870193745</v>
      </c>
      <c r="G149" s="913">
        <f>'4'!G$242</f>
        <v>3.6351832980699195</v>
      </c>
      <c r="H149" s="914">
        <f>'4'!H$242</f>
        <v>20.869929366946185</v>
      </c>
      <c r="I149" s="769">
        <f t="shared" si="103"/>
        <v>58.268281491587416</v>
      </c>
      <c r="J149" s="912">
        <f>'4'!J$242</f>
        <v>28.62179947348633</v>
      </c>
      <c r="K149" s="913">
        <f>'4'!K$242</f>
        <v>22.480324121068293</v>
      </c>
      <c r="L149" s="914">
        <f>'4'!L$242</f>
        <v>7.1661578970327895</v>
      </c>
      <c r="M149" s="915">
        <f>'4'!M$242</f>
        <v>0.36450085390616499</v>
      </c>
      <c r="N149" s="759">
        <f t="shared" si="65"/>
        <v>5.1314670567870593</v>
      </c>
      <c r="O149" s="911">
        <f>'4'!O$242</f>
        <v>5.1314670567870593</v>
      </c>
      <c r="P149" s="914">
        <f>'4'!P$242</f>
        <v>0</v>
      </c>
      <c r="Q149" s="771">
        <f>'4'!Q$242</f>
        <v>5.6614713456838919</v>
      </c>
      <c r="R149" s="124"/>
      <c r="S149" s="124"/>
      <c r="T149" s="124"/>
      <c r="U149" s="124"/>
      <c r="V149"/>
      <c r="W149"/>
      <c r="X149"/>
      <c r="Y149"/>
      <c r="Z149"/>
      <c r="AA149"/>
      <c r="AB149"/>
      <c r="AC149"/>
      <c r="AD149"/>
      <c r="AE149"/>
      <c r="AF149"/>
      <c r="AG149"/>
      <c r="AH149"/>
      <c r="AI149"/>
    </row>
    <row r="150" spans="1:35" s="123" customFormat="1" x14ac:dyDescent="0.25">
      <c r="A150" s="629"/>
      <c r="B150" s="470" t="s">
        <v>682</v>
      </c>
      <c r="C150" s="763" t="s">
        <v>683</v>
      </c>
      <c r="D150" s="764">
        <f t="shared" si="101"/>
        <v>100.00000000000001</v>
      </c>
      <c r="E150" s="765">
        <f t="shared" si="102"/>
        <v>30.574279252035478</v>
      </c>
      <c r="F150" s="912">
        <f>'4'!F$242</f>
        <v>6.0691665870193745</v>
      </c>
      <c r="G150" s="913">
        <f>'4'!G$242</f>
        <v>3.6351832980699195</v>
      </c>
      <c r="H150" s="914">
        <f>'4'!H$242</f>
        <v>20.869929366946185</v>
      </c>
      <c r="I150" s="769">
        <f t="shared" si="103"/>
        <v>58.268281491587416</v>
      </c>
      <c r="J150" s="912">
        <f>'4'!J$242</f>
        <v>28.62179947348633</v>
      </c>
      <c r="K150" s="913">
        <f>'4'!K$242</f>
        <v>22.480324121068293</v>
      </c>
      <c r="L150" s="914">
        <f>'4'!L$242</f>
        <v>7.1661578970327895</v>
      </c>
      <c r="M150" s="915">
        <f>'4'!M$242</f>
        <v>0.36450085390616499</v>
      </c>
      <c r="N150" s="759">
        <f t="shared" si="65"/>
        <v>5.1314670567870593</v>
      </c>
      <c r="O150" s="911">
        <f>'4'!O$242</f>
        <v>5.1314670567870593</v>
      </c>
      <c r="P150" s="914">
        <f>'4'!P$242</f>
        <v>0</v>
      </c>
      <c r="Q150" s="771">
        <f>'4'!Q$242</f>
        <v>5.6614713456838919</v>
      </c>
      <c r="R150" s="124"/>
      <c r="S150" s="124"/>
      <c r="T150" s="124"/>
      <c r="U150" s="124"/>
      <c r="V150"/>
      <c r="W150"/>
      <c r="X150"/>
      <c r="Y150"/>
      <c r="Z150"/>
      <c r="AA150"/>
      <c r="AB150"/>
      <c r="AC150"/>
      <c r="AD150"/>
      <c r="AE150"/>
      <c r="AF150"/>
      <c r="AG150"/>
      <c r="AH150"/>
      <c r="AI150"/>
    </row>
    <row r="151" spans="1:35" s="123" customFormat="1" x14ac:dyDescent="0.25">
      <c r="A151" s="629"/>
      <c r="B151" s="470" t="s">
        <v>684</v>
      </c>
      <c r="C151" s="763" t="s">
        <v>685</v>
      </c>
      <c r="D151" s="764">
        <f t="shared" si="101"/>
        <v>100.00000000000001</v>
      </c>
      <c r="E151" s="765">
        <f t="shared" si="102"/>
        <v>30.574279252035478</v>
      </c>
      <c r="F151" s="912">
        <f>'4'!F$242</f>
        <v>6.0691665870193745</v>
      </c>
      <c r="G151" s="913">
        <f>'4'!G$242</f>
        <v>3.6351832980699195</v>
      </c>
      <c r="H151" s="914">
        <f>'4'!H$242</f>
        <v>20.869929366946185</v>
      </c>
      <c r="I151" s="769">
        <f t="shared" si="103"/>
        <v>58.268281491587416</v>
      </c>
      <c r="J151" s="912">
        <f>'4'!J$242</f>
        <v>28.62179947348633</v>
      </c>
      <c r="K151" s="913">
        <f>'4'!K$242</f>
        <v>22.480324121068293</v>
      </c>
      <c r="L151" s="914">
        <f>'4'!L$242</f>
        <v>7.1661578970327895</v>
      </c>
      <c r="M151" s="915">
        <f>'4'!M$242</f>
        <v>0.36450085390616499</v>
      </c>
      <c r="N151" s="759">
        <f t="shared" si="65"/>
        <v>5.1314670567870593</v>
      </c>
      <c r="O151" s="911">
        <f>'4'!O$242</f>
        <v>5.1314670567870593</v>
      </c>
      <c r="P151" s="914">
        <f>'4'!P$242</f>
        <v>0</v>
      </c>
      <c r="Q151" s="771">
        <f>'4'!Q$242</f>
        <v>5.6614713456838919</v>
      </c>
      <c r="R151" s="124"/>
      <c r="S151" s="124"/>
      <c r="T151" s="124"/>
      <c r="U151" s="124"/>
      <c r="V151"/>
      <c r="W151"/>
      <c r="X151"/>
      <c r="Y151"/>
      <c r="Z151"/>
      <c r="AA151"/>
      <c r="AB151"/>
      <c r="AC151"/>
      <c r="AD151"/>
      <c r="AE151"/>
      <c r="AF151"/>
      <c r="AG151"/>
      <c r="AH151"/>
      <c r="AI151"/>
    </row>
    <row r="152" spans="1:35" s="123" customFormat="1" x14ac:dyDescent="0.25">
      <c r="A152" s="629"/>
      <c r="B152" s="470" t="s">
        <v>686</v>
      </c>
      <c r="C152" s="763" t="s">
        <v>687</v>
      </c>
      <c r="D152" s="764">
        <f t="shared" si="101"/>
        <v>100.00000000000001</v>
      </c>
      <c r="E152" s="765">
        <f t="shared" si="102"/>
        <v>30.574279252035478</v>
      </c>
      <c r="F152" s="912">
        <f>'4'!F$242</f>
        <v>6.0691665870193745</v>
      </c>
      <c r="G152" s="913">
        <f>'4'!G$242</f>
        <v>3.6351832980699195</v>
      </c>
      <c r="H152" s="914">
        <f>'4'!H$242</f>
        <v>20.869929366946185</v>
      </c>
      <c r="I152" s="769">
        <f t="shared" si="103"/>
        <v>58.268281491587416</v>
      </c>
      <c r="J152" s="912">
        <f>'4'!J$242</f>
        <v>28.62179947348633</v>
      </c>
      <c r="K152" s="913">
        <f>'4'!K$242</f>
        <v>22.480324121068293</v>
      </c>
      <c r="L152" s="914">
        <f>'4'!L$242</f>
        <v>7.1661578970327895</v>
      </c>
      <c r="M152" s="915">
        <f>'4'!M$242</f>
        <v>0.36450085390616499</v>
      </c>
      <c r="N152" s="759">
        <f t="shared" si="65"/>
        <v>5.1314670567870593</v>
      </c>
      <c r="O152" s="911">
        <f>'4'!O$242</f>
        <v>5.1314670567870593</v>
      </c>
      <c r="P152" s="914">
        <f>'4'!P$242</f>
        <v>0</v>
      </c>
      <c r="Q152" s="771">
        <f>'4'!Q$242</f>
        <v>5.6614713456838919</v>
      </c>
      <c r="R152" s="124"/>
      <c r="S152" s="124"/>
      <c r="T152" s="124"/>
      <c r="U152" s="124"/>
      <c r="V152"/>
      <c r="W152"/>
      <c r="X152"/>
      <c r="Y152"/>
      <c r="Z152"/>
      <c r="AA152"/>
      <c r="AB152"/>
      <c r="AC152"/>
      <c r="AD152"/>
      <c r="AE152"/>
      <c r="AF152"/>
      <c r="AG152"/>
      <c r="AH152"/>
      <c r="AI152"/>
    </row>
    <row r="153" spans="1:35" s="123" customFormat="1" x14ac:dyDescent="0.25">
      <c r="A153" s="629"/>
      <c r="B153" s="474" t="s">
        <v>688</v>
      </c>
      <c r="C153" s="763" t="s">
        <v>689</v>
      </c>
      <c r="D153" s="764">
        <f t="shared" si="101"/>
        <v>100.00000000000001</v>
      </c>
      <c r="E153" s="765">
        <f t="shared" si="102"/>
        <v>30.574279252035478</v>
      </c>
      <c r="F153" s="912">
        <f>'4'!F$242</f>
        <v>6.0691665870193745</v>
      </c>
      <c r="G153" s="913">
        <f>'4'!G$242</f>
        <v>3.6351832980699195</v>
      </c>
      <c r="H153" s="914">
        <f>'4'!H$242</f>
        <v>20.869929366946185</v>
      </c>
      <c r="I153" s="769">
        <f t="shared" si="103"/>
        <v>58.268281491587416</v>
      </c>
      <c r="J153" s="912">
        <f>'4'!J$242</f>
        <v>28.62179947348633</v>
      </c>
      <c r="K153" s="913">
        <f>'4'!K$242</f>
        <v>22.480324121068293</v>
      </c>
      <c r="L153" s="914">
        <f>'4'!L$242</f>
        <v>7.1661578970327895</v>
      </c>
      <c r="M153" s="915">
        <f>'4'!M$242</f>
        <v>0.36450085390616499</v>
      </c>
      <c r="N153" s="759">
        <f t="shared" si="65"/>
        <v>5.1314670567870593</v>
      </c>
      <c r="O153" s="911">
        <f>'4'!O$242</f>
        <v>5.1314670567870593</v>
      </c>
      <c r="P153" s="914">
        <f>'4'!P$242</f>
        <v>0</v>
      </c>
      <c r="Q153" s="771">
        <f>'4'!Q$242</f>
        <v>5.6614713456838919</v>
      </c>
      <c r="R153" s="124"/>
      <c r="S153" s="124"/>
      <c r="T153" s="124"/>
      <c r="U153" s="124"/>
      <c r="V153"/>
      <c r="W153"/>
      <c r="X153"/>
      <c r="Y153"/>
      <c r="Z153"/>
      <c r="AA153"/>
      <c r="AB153"/>
      <c r="AC153"/>
      <c r="AD153"/>
      <c r="AE153"/>
      <c r="AF153"/>
      <c r="AG153"/>
      <c r="AH153"/>
      <c r="AI153"/>
    </row>
    <row r="154" spans="1:35" s="123" customFormat="1" x14ac:dyDescent="0.25">
      <c r="A154" s="629"/>
      <c r="B154" s="474" t="s">
        <v>690</v>
      </c>
      <c r="C154" s="763" t="s">
        <v>691</v>
      </c>
      <c r="D154" s="764">
        <f t="shared" si="101"/>
        <v>100.00000000000001</v>
      </c>
      <c r="E154" s="765">
        <f t="shared" si="102"/>
        <v>30.574279252035478</v>
      </c>
      <c r="F154" s="912">
        <f>'4'!F$242</f>
        <v>6.0691665870193745</v>
      </c>
      <c r="G154" s="913">
        <f>'4'!G$242</f>
        <v>3.6351832980699195</v>
      </c>
      <c r="H154" s="914">
        <f>'4'!H$242</f>
        <v>20.869929366946185</v>
      </c>
      <c r="I154" s="769">
        <f t="shared" si="103"/>
        <v>58.268281491587416</v>
      </c>
      <c r="J154" s="912">
        <f>'4'!J$242</f>
        <v>28.62179947348633</v>
      </c>
      <c r="K154" s="913">
        <f>'4'!K$242</f>
        <v>22.480324121068293</v>
      </c>
      <c r="L154" s="914">
        <f>'4'!L$242</f>
        <v>7.1661578970327895</v>
      </c>
      <c r="M154" s="915">
        <f>'4'!M$242</f>
        <v>0.36450085390616499</v>
      </c>
      <c r="N154" s="759">
        <f t="shared" si="65"/>
        <v>5.1314670567870593</v>
      </c>
      <c r="O154" s="911">
        <f>'4'!O$242</f>
        <v>5.1314670567870593</v>
      </c>
      <c r="P154" s="914">
        <f>'4'!P$242</f>
        <v>0</v>
      </c>
      <c r="Q154" s="771">
        <f>'4'!Q$242</f>
        <v>5.6614713456838919</v>
      </c>
      <c r="R154" s="124"/>
      <c r="S154" s="124"/>
      <c r="T154" s="124"/>
      <c r="U154" s="124"/>
      <c r="V154"/>
      <c r="W154"/>
      <c r="X154"/>
      <c r="Y154"/>
      <c r="Z154"/>
      <c r="AA154"/>
      <c r="AB154"/>
      <c r="AC154"/>
      <c r="AD154"/>
      <c r="AE154"/>
      <c r="AF154"/>
      <c r="AG154"/>
      <c r="AH154"/>
      <c r="AI154"/>
    </row>
    <row r="155" spans="1:35" s="123" customFormat="1" x14ac:dyDescent="0.25">
      <c r="A155" s="629"/>
      <c r="B155" s="474" t="s">
        <v>692</v>
      </c>
      <c r="C155" s="763" t="s">
        <v>693</v>
      </c>
      <c r="D155" s="764">
        <f t="shared" si="101"/>
        <v>100.00000000000001</v>
      </c>
      <c r="E155" s="765">
        <f t="shared" si="102"/>
        <v>30.574279252035478</v>
      </c>
      <c r="F155" s="912">
        <f>'4'!F$242</f>
        <v>6.0691665870193745</v>
      </c>
      <c r="G155" s="913">
        <f>'4'!G$242</f>
        <v>3.6351832980699195</v>
      </c>
      <c r="H155" s="914">
        <f>'4'!H$242</f>
        <v>20.869929366946185</v>
      </c>
      <c r="I155" s="769">
        <f t="shared" si="103"/>
        <v>58.268281491587416</v>
      </c>
      <c r="J155" s="912">
        <f>'4'!J$242</f>
        <v>28.62179947348633</v>
      </c>
      <c r="K155" s="913">
        <f>'4'!K$242</f>
        <v>22.480324121068293</v>
      </c>
      <c r="L155" s="914">
        <f>'4'!L$242</f>
        <v>7.1661578970327895</v>
      </c>
      <c r="M155" s="915">
        <f>'4'!M$242</f>
        <v>0.36450085390616499</v>
      </c>
      <c r="N155" s="759">
        <f t="shared" si="65"/>
        <v>5.1314670567870593</v>
      </c>
      <c r="O155" s="911">
        <f>'4'!O$242</f>
        <v>5.1314670567870593</v>
      </c>
      <c r="P155" s="914">
        <f>'4'!P$242</f>
        <v>0</v>
      </c>
      <c r="Q155" s="771">
        <f>'4'!Q$242</f>
        <v>5.6614713456838919</v>
      </c>
      <c r="R155" s="124"/>
      <c r="S155" s="124"/>
      <c r="T155" s="124"/>
      <c r="U155" s="124"/>
      <c r="V155"/>
      <c r="W155"/>
      <c r="X155"/>
      <c r="Y155"/>
      <c r="Z155"/>
      <c r="AA155"/>
      <c r="AB155"/>
      <c r="AC155"/>
      <c r="AD155"/>
      <c r="AE155"/>
      <c r="AF155"/>
      <c r="AG155"/>
      <c r="AH155"/>
      <c r="AI155"/>
    </row>
    <row r="156" spans="1:35" s="123" customFormat="1" x14ac:dyDescent="0.25">
      <c r="A156" s="629"/>
      <c r="B156" s="474" t="s">
        <v>694</v>
      </c>
      <c r="C156" s="763" t="s">
        <v>695</v>
      </c>
      <c r="D156" s="764">
        <f t="shared" si="101"/>
        <v>100.00000000000001</v>
      </c>
      <c r="E156" s="765">
        <f t="shared" si="102"/>
        <v>30.574279252035478</v>
      </c>
      <c r="F156" s="912">
        <f>'4'!F$242</f>
        <v>6.0691665870193745</v>
      </c>
      <c r="G156" s="913">
        <f>'4'!G$242</f>
        <v>3.6351832980699195</v>
      </c>
      <c r="H156" s="914">
        <f>'4'!H$242</f>
        <v>20.869929366946185</v>
      </c>
      <c r="I156" s="769">
        <f t="shared" si="103"/>
        <v>58.268281491587416</v>
      </c>
      <c r="J156" s="912">
        <f>'4'!J$242</f>
        <v>28.62179947348633</v>
      </c>
      <c r="K156" s="913">
        <f>'4'!K$242</f>
        <v>22.480324121068293</v>
      </c>
      <c r="L156" s="914">
        <f>'4'!L$242</f>
        <v>7.1661578970327895</v>
      </c>
      <c r="M156" s="915">
        <f>'4'!M$242</f>
        <v>0.36450085390616499</v>
      </c>
      <c r="N156" s="759">
        <f t="shared" si="65"/>
        <v>5.1314670567870593</v>
      </c>
      <c r="O156" s="911">
        <f>'4'!O$242</f>
        <v>5.1314670567870593</v>
      </c>
      <c r="P156" s="914">
        <f>'4'!P$242</f>
        <v>0</v>
      </c>
      <c r="Q156" s="771">
        <f>'4'!Q$242</f>
        <v>5.6614713456838919</v>
      </c>
      <c r="R156" s="124"/>
      <c r="S156" s="124"/>
      <c r="T156" s="124"/>
      <c r="U156" s="124"/>
      <c r="V156"/>
      <c r="W156"/>
      <c r="X156"/>
      <c r="Y156"/>
      <c r="Z156"/>
      <c r="AA156"/>
      <c r="AB156"/>
      <c r="AC156"/>
      <c r="AD156"/>
      <c r="AE156"/>
      <c r="AF156"/>
      <c r="AG156"/>
      <c r="AH156"/>
      <c r="AI156"/>
    </row>
    <row r="157" spans="1:35" s="123" customFormat="1" x14ac:dyDescent="0.25">
      <c r="A157" s="629"/>
      <c r="B157" s="474" t="s">
        <v>696</v>
      </c>
      <c r="C157" s="763" t="s">
        <v>697</v>
      </c>
      <c r="D157" s="764">
        <f t="shared" si="101"/>
        <v>100.00000000000001</v>
      </c>
      <c r="E157" s="765">
        <f t="shared" si="102"/>
        <v>30.574279252035478</v>
      </c>
      <c r="F157" s="912">
        <f>'4'!F$242</f>
        <v>6.0691665870193745</v>
      </c>
      <c r="G157" s="913">
        <f>'4'!G$242</f>
        <v>3.6351832980699195</v>
      </c>
      <c r="H157" s="914">
        <f>'4'!H$242</f>
        <v>20.869929366946185</v>
      </c>
      <c r="I157" s="769">
        <f t="shared" si="103"/>
        <v>58.268281491587416</v>
      </c>
      <c r="J157" s="912">
        <f>'4'!J$242</f>
        <v>28.62179947348633</v>
      </c>
      <c r="K157" s="913">
        <f>'4'!K$242</f>
        <v>22.480324121068293</v>
      </c>
      <c r="L157" s="914">
        <f>'4'!L$242</f>
        <v>7.1661578970327895</v>
      </c>
      <c r="M157" s="915">
        <f>'4'!M$242</f>
        <v>0.36450085390616499</v>
      </c>
      <c r="N157" s="759">
        <f t="shared" si="65"/>
        <v>5.1314670567870593</v>
      </c>
      <c r="O157" s="911">
        <f>'4'!O$242</f>
        <v>5.1314670567870593</v>
      </c>
      <c r="P157" s="914">
        <f>'4'!P$242</f>
        <v>0</v>
      </c>
      <c r="Q157" s="771">
        <f>'4'!Q$242</f>
        <v>5.6614713456838919</v>
      </c>
      <c r="R157" s="124"/>
      <c r="S157" s="124"/>
      <c r="T157" s="124"/>
      <c r="U157" s="124"/>
      <c r="V157"/>
      <c r="W157"/>
      <c r="X157"/>
      <c r="Y157"/>
      <c r="Z157"/>
      <c r="AA157"/>
      <c r="AB157"/>
      <c r="AC157"/>
      <c r="AD157"/>
      <c r="AE157"/>
      <c r="AF157"/>
      <c r="AG157"/>
      <c r="AH157"/>
      <c r="AI157"/>
    </row>
    <row r="158" spans="1:35" s="123" customFormat="1" x14ac:dyDescent="0.25">
      <c r="A158" s="629"/>
      <c r="B158" s="474" t="s">
        <v>698</v>
      </c>
      <c r="C158" s="763" t="s">
        <v>699</v>
      </c>
      <c r="D158" s="764">
        <f t="shared" si="101"/>
        <v>100.00000000000001</v>
      </c>
      <c r="E158" s="765">
        <f t="shared" si="102"/>
        <v>30.574279252035478</v>
      </c>
      <c r="F158" s="912">
        <f>'4'!F$242</f>
        <v>6.0691665870193745</v>
      </c>
      <c r="G158" s="913">
        <f>'4'!G$242</f>
        <v>3.6351832980699195</v>
      </c>
      <c r="H158" s="914">
        <f>'4'!H$242</f>
        <v>20.869929366946185</v>
      </c>
      <c r="I158" s="769">
        <f t="shared" si="103"/>
        <v>58.268281491587416</v>
      </c>
      <c r="J158" s="912">
        <f>'4'!J$242</f>
        <v>28.62179947348633</v>
      </c>
      <c r="K158" s="913">
        <f>'4'!K$242</f>
        <v>22.480324121068293</v>
      </c>
      <c r="L158" s="914">
        <f>'4'!L$242</f>
        <v>7.1661578970327895</v>
      </c>
      <c r="M158" s="915">
        <f>'4'!M$242</f>
        <v>0.36450085390616499</v>
      </c>
      <c r="N158" s="759">
        <f t="shared" si="65"/>
        <v>5.1314670567870593</v>
      </c>
      <c r="O158" s="911">
        <f>'4'!O$242</f>
        <v>5.1314670567870593</v>
      </c>
      <c r="P158" s="914">
        <f>'4'!P$242</f>
        <v>0</v>
      </c>
      <c r="Q158" s="771">
        <f>'4'!Q$242</f>
        <v>5.6614713456838919</v>
      </c>
      <c r="R158" s="124"/>
      <c r="S158" s="124"/>
      <c r="T158" s="124"/>
      <c r="U158" s="124"/>
      <c r="V158"/>
      <c r="W158"/>
      <c r="X158"/>
      <c r="Y158"/>
      <c r="Z158"/>
      <c r="AA158"/>
      <c r="AB158"/>
      <c r="AC158"/>
      <c r="AD158"/>
      <c r="AE158"/>
      <c r="AF158"/>
      <c r="AG158"/>
      <c r="AH158"/>
      <c r="AI158"/>
    </row>
    <row r="159" spans="1:35" s="123" customFormat="1" x14ac:dyDescent="0.25">
      <c r="A159" s="629"/>
      <c r="B159" s="474" t="s">
        <v>700</v>
      </c>
      <c r="C159" s="763" t="s">
        <v>701</v>
      </c>
      <c r="D159" s="764">
        <f t="shared" si="101"/>
        <v>100.00000000000001</v>
      </c>
      <c r="E159" s="765">
        <f t="shared" si="102"/>
        <v>30.574279252035478</v>
      </c>
      <c r="F159" s="912">
        <f>'4'!F$242</f>
        <v>6.0691665870193745</v>
      </c>
      <c r="G159" s="913">
        <f>'4'!G$242</f>
        <v>3.6351832980699195</v>
      </c>
      <c r="H159" s="914">
        <f>'4'!H$242</f>
        <v>20.869929366946185</v>
      </c>
      <c r="I159" s="769">
        <f t="shared" si="103"/>
        <v>58.268281491587416</v>
      </c>
      <c r="J159" s="912">
        <f>'4'!J$242</f>
        <v>28.62179947348633</v>
      </c>
      <c r="K159" s="913">
        <f>'4'!K$242</f>
        <v>22.480324121068293</v>
      </c>
      <c r="L159" s="914">
        <f>'4'!L$242</f>
        <v>7.1661578970327895</v>
      </c>
      <c r="M159" s="915">
        <f>'4'!M$242</f>
        <v>0.36450085390616499</v>
      </c>
      <c r="N159" s="759">
        <f t="shared" si="65"/>
        <v>5.1314670567870593</v>
      </c>
      <c r="O159" s="911">
        <f>'4'!O$242</f>
        <v>5.1314670567870593</v>
      </c>
      <c r="P159" s="914">
        <f>'4'!P$242</f>
        <v>0</v>
      </c>
      <c r="Q159" s="771">
        <f>'4'!Q$242</f>
        <v>5.6614713456838919</v>
      </c>
      <c r="R159" s="124"/>
      <c r="S159" s="124"/>
      <c r="T159" s="124"/>
      <c r="U159" s="124"/>
      <c r="V159"/>
      <c r="W159"/>
      <c r="X159"/>
      <c r="Y159"/>
      <c r="Z159"/>
      <c r="AA159"/>
      <c r="AB159"/>
      <c r="AC159"/>
      <c r="AD159"/>
      <c r="AE159"/>
      <c r="AF159"/>
      <c r="AG159"/>
      <c r="AH159"/>
      <c r="AI159"/>
    </row>
    <row r="160" spans="1:35" s="123" customFormat="1" x14ac:dyDescent="0.25">
      <c r="A160" s="629"/>
      <c r="B160" s="470" t="s">
        <v>702</v>
      </c>
      <c r="C160" s="763" t="s">
        <v>703</v>
      </c>
      <c r="D160" s="764">
        <f t="shared" si="101"/>
        <v>100.00000000000001</v>
      </c>
      <c r="E160" s="765">
        <f t="shared" si="102"/>
        <v>30.574279252035478</v>
      </c>
      <c r="F160" s="912">
        <f>'4'!F$242</f>
        <v>6.0691665870193745</v>
      </c>
      <c r="G160" s="913">
        <f>'4'!G$242</f>
        <v>3.6351832980699195</v>
      </c>
      <c r="H160" s="914">
        <f>'4'!H$242</f>
        <v>20.869929366946185</v>
      </c>
      <c r="I160" s="769">
        <f t="shared" si="103"/>
        <v>58.268281491587416</v>
      </c>
      <c r="J160" s="912">
        <f>'4'!J$242</f>
        <v>28.62179947348633</v>
      </c>
      <c r="K160" s="913">
        <f>'4'!K$242</f>
        <v>22.480324121068293</v>
      </c>
      <c r="L160" s="914">
        <f>'4'!L$242</f>
        <v>7.1661578970327895</v>
      </c>
      <c r="M160" s="915">
        <f>'4'!M$242</f>
        <v>0.36450085390616499</v>
      </c>
      <c r="N160" s="759">
        <f t="shared" si="65"/>
        <v>5.1314670567870593</v>
      </c>
      <c r="O160" s="911">
        <f>'4'!O$242</f>
        <v>5.1314670567870593</v>
      </c>
      <c r="P160" s="914">
        <f>'4'!P$242</f>
        <v>0</v>
      </c>
      <c r="Q160" s="771">
        <f>'4'!Q$242</f>
        <v>5.6614713456838919</v>
      </c>
      <c r="R160" s="124"/>
      <c r="S160" s="124"/>
      <c r="T160" s="124"/>
      <c r="U160" s="124"/>
      <c r="V160"/>
      <c r="W160"/>
      <c r="X160"/>
      <c r="Y160"/>
      <c r="Z160"/>
      <c r="AA160"/>
      <c r="AB160"/>
      <c r="AC160"/>
      <c r="AD160"/>
      <c r="AE160"/>
      <c r="AF160"/>
      <c r="AG160"/>
      <c r="AH160"/>
      <c r="AI160"/>
    </row>
    <row r="161" spans="1:35" s="123" customFormat="1" x14ac:dyDescent="0.25">
      <c r="A161" s="629"/>
      <c r="B161" s="474" t="s">
        <v>704</v>
      </c>
      <c r="C161" s="763" t="s">
        <v>705</v>
      </c>
      <c r="D161" s="764">
        <f t="shared" si="101"/>
        <v>100.00000000000001</v>
      </c>
      <c r="E161" s="765">
        <f t="shared" si="102"/>
        <v>30.574279252035478</v>
      </c>
      <c r="F161" s="912">
        <f>'4'!F$242</f>
        <v>6.0691665870193745</v>
      </c>
      <c r="G161" s="913">
        <f>'4'!G$242</f>
        <v>3.6351832980699195</v>
      </c>
      <c r="H161" s="914">
        <f>'4'!H$242</f>
        <v>20.869929366946185</v>
      </c>
      <c r="I161" s="769">
        <f t="shared" si="103"/>
        <v>58.268281491587416</v>
      </c>
      <c r="J161" s="912">
        <f>'4'!J$242</f>
        <v>28.62179947348633</v>
      </c>
      <c r="K161" s="913">
        <f>'4'!K$242</f>
        <v>22.480324121068293</v>
      </c>
      <c r="L161" s="914">
        <f>'4'!L$242</f>
        <v>7.1661578970327895</v>
      </c>
      <c r="M161" s="915">
        <f>'4'!M$242</f>
        <v>0.36450085390616499</v>
      </c>
      <c r="N161" s="759">
        <f t="shared" si="65"/>
        <v>5.1314670567870593</v>
      </c>
      <c r="O161" s="911">
        <f>'4'!O$242</f>
        <v>5.1314670567870593</v>
      </c>
      <c r="P161" s="914">
        <f>'4'!P$242</f>
        <v>0</v>
      </c>
      <c r="Q161" s="771">
        <f>'4'!Q$242</f>
        <v>5.6614713456838919</v>
      </c>
      <c r="R161" s="124"/>
      <c r="S161" s="124"/>
      <c r="T161" s="124"/>
      <c r="U161" s="124"/>
      <c r="V161"/>
      <c r="W161"/>
      <c r="X161"/>
      <c r="Y161"/>
      <c r="Z161"/>
      <c r="AA161"/>
      <c r="AB161"/>
      <c r="AC161"/>
      <c r="AD161"/>
      <c r="AE161"/>
      <c r="AF161"/>
      <c r="AG161"/>
      <c r="AH161"/>
      <c r="AI161"/>
    </row>
    <row r="162" spans="1:35" s="123" customFormat="1" x14ac:dyDescent="0.25">
      <c r="A162" s="629"/>
      <c r="B162" s="474" t="s">
        <v>706</v>
      </c>
      <c r="C162" s="784" t="s">
        <v>707</v>
      </c>
      <c r="D162" s="887">
        <f t="shared" si="101"/>
        <v>100.00000000000001</v>
      </c>
      <c r="E162" s="888">
        <f t="shared" si="102"/>
        <v>30.574279252035478</v>
      </c>
      <c r="F162" s="916">
        <f>'4'!F$242</f>
        <v>6.0691665870193745</v>
      </c>
      <c r="G162" s="917">
        <f>'4'!G$242</f>
        <v>3.6351832980699195</v>
      </c>
      <c r="H162" s="918">
        <f>'4'!H$242</f>
        <v>20.869929366946185</v>
      </c>
      <c r="I162" s="892">
        <f t="shared" si="103"/>
        <v>58.268281491587416</v>
      </c>
      <c r="J162" s="916">
        <f>'4'!J$242</f>
        <v>28.62179947348633</v>
      </c>
      <c r="K162" s="917">
        <f>'4'!K$242</f>
        <v>22.480324121068293</v>
      </c>
      <c r="L162" s="918">
        <f>'4'!L$242</f>
        <v>7.1661578970327895</v>
      </c>
      <c r="M162" s="919">
        <f>'4'!M$242</f>
        <v>0.36450085390616499</v>
      </c>
      <c r="N162" s="894">
        <f t="shared" si="65"/>
        <v>5.1314670567870593</v>
      </c>
      <c r="O162" s="920">
        <f>'4'!O$242</f>
        <v>5.1314670567870593</v>
      </c>
      <c r="P162" s="918">
        <f>'4'!P$242</f>
        <v>0</v>
      </c>
      <c r="Q162" s="894">
        <f>'4'!Q$242</f>
        <v>5.6614713456838919</v>
      </c>
      <c r="R162" s="124"/>
      <c r="S162" s="124"/>
      <c r="T162" s="124"/>
      <c r="U162" s="124"/>
      <c r="V162"/>
      <c r="W162"/>
      <c r="X162"/>
      <c r="Y162"/>
      <c r="Z162"/>
      <c r="AA162"/>
      <c r="AB162"/>
      <c r="AC162"/>
      <c r="AD162"/>
      <c r="AE162"/>
      <c r="AF162"/>
      <c r="AG162"/>
      <c r="AH162"/>
      <c r="AI162"/>
    </row>
    <row r="163" spans="1:35" s="123" customFormat="1" ht="15.75" thickBot="1" x14ac:dyDescent="0.3">
      <c r="A163" s="629"/>
      <c r="B163" s="921" t="s">
        <v>708</v>
      </c>
      <c r="C163" s="852" t="s">
        <v>709</v>
      </c>
      <c r="D163" s="922">
        <f t="shared" si="101"/>
        <v>100.00000000000001</v>
      </c>
      <c r="E163" s="923">
        <f t="shared" si="102"/>
        <v>30.574279252035478</v>
      </c>
      <c r="F163" s="924">
        <f>'4'!F$242</f>
        <v>6.0691665870193745</v>
      </c>
      <c r="G163" s="925">
        <f>'4'!G$242</f>
        <v>3.6351832980699195</v>
      </c>
      <c r="H163" s="926">
        <f>'4'!H$242</f>
        <v>20.869929366946185</v>
      </c>
      <c r="I163" s="927">
        <f t="shared" si="103"/>
        <v>58.268281491587416</v>
      </c>
      <c r="J163" s="924">
        <f>'4'!J$242</f>
        <v>28.62179947348633</v>
      </c>
      <c r="K163" s="925">
        <f>'4'!K$242</f>
        <v>22.480324121068293</v>
      </c>
      <c r="L163" s="926">
        <f>'4'!L$242</f>
        <v>7.1661578970327895</v>
      </c>
      <c r="M163" s="928">
        <f>'4'!M$242</f>
        <v>0.36450085390616499</v>
      </c>
      <c r="N163" s="929">
        <f t="shared" si="65"/>
        <v>5.1314670567870593</v>
      </c>
      <c r="O163" s="930">
        <f>'4'!O$242</f>
        <v>5.1314670567870593</v>
      </c>
      <c r="P163" s="926">
        <f>'4'!P$242</f>
        <v>0</v>
      </c>
      <c r="Q163" s="929">
        <f>'4'!Q$242</f>
        <v>5.6614713456838919</v>
      </c>
      <c r="R163" s="124"/>
      <c r="S163" s="124"/>
      <c r="T163" s="124"/>
      <c r="U163" s="124"/>
      <c r="V163"/>
      <c r="W163"/>
      <c r="X163"/>
      <c r="Y163"/>
      <c r="Z163"/>
      <c r="AA163"/>
      <c r="AB163"/>
      <c r="AC163"/>
      <c r="AD163"/>
      <c r="AE163"/>
      <c r="AF163"/>
      <c r="AG163"/>
      <c r="AH163"/>
      <c r="AI163"/>
    </row>
    <row r="164" spans="1:35" ht="26.25" thickBot="1" x14ac:dyDescent="0.3">
      <c r="A164" s="629"/>
      <c r="B164" s="862" t="s">
        <v>205</v>
      </c>
      <c r="C164" s="635" t="s">
        <v>710</v>
      </c>
      <c r="D164" s="864">
        <f t="shared" si="101"/>
        <v>100</v>
      </c>
      <c r="E164" s="865">
        <f t="shared" si="102"/>
        <v>30.574279252035478</v>
      </c>
      <c r="F164" s="866">
        <f>IFERROR(F116/$D$116*100, 0)</f>
        <v>6.0691665870193736</v>
      </c>
      <c r="G164" s="867">
        <f>IFERROR(G116/$D$116*100, 0)</f>
        <v>3.6351832980699195</v>
      </c>
      <c r="H164" s="868">
        <f>IFERROR(H116/$D$116*100, 0)</f>
        <v>20.869929366946185</v>
      </c>
      <c r="I164" s="869">
        <f t="shared" si="103"/>
        <v>58.268281491587402</v>
      </c>
      <c r="J164" s="866">
        <f t="shared" ref="J164:Q164" si="104">IFERROR(J116/$D$116*100, 0)</f>
        <v>28.621799473486327</v>
      </c>
      <c r="K164" s="867">
        <f t="shared" si="104"/>
        <v>22.480324121068289</v>
      </c>
      <c r="L164" s="868">
        <f t="shared" si="104"/>
        <v>7.1661578970327877</v>
      </c>
      <c r="M164" s="870">
        <f t="shared" si="104"/>
        <v>0.36450085390616499</v>
      </c>
      <c r="N164" s="869">
        <f t="shared" si="65"/>
        <v>5.1314670567870575</v>
      </c>
      <c r="O164" s="871">
        <f>IFERROR(O116/$D$116*100, 0)</f>
        <v>5.1314670567870575</v>
      </c>
      <c r="P164" s="868">
        <f t="shared" si="104"/>
        <v>0</v>
      </c>
      <c r="Q164" s="869">
        <f t="shared" si="104"/>
        <v>5.661471345683891</v>
      </c>
      <c r="S164" s="124"/>
      <c r="T164" s="124"/>
      <c r="U164" s="124"/>
    </row>
    <row r="165" spans="1:35" x14ac:dyDescent="0.25">
      <c r="S165" s="124"/>
      <c r="T165" s="124"/>
      <c r="U165" s="124"/>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36E99-09B4-48AF-9E41-B872C5E56AED}">
  <sheetPr codeName="Sheet102">
    <tabColor theme="0" tint="-0.14999847407452621"/>
  </sheetPr>
  <dimension ref="A1:I107"/>
  <sheetViews>
    <sheetView workbookViewId="0">
      <selection activeCell="F8" sqref="F8"/>
    </sheetView>
  </sheetViews>
  <sheetFormatPr defaultRowHeight="15" x14ac:dyDescent="0.25"/>
  <cols>
    <col min="2" max="2" width="10.42578125" customWidth="1"/>
    <col min="3" max="3" width="64.85546875" customWidth="1"/>
    <col min="4" max="4" width="16" customWidth="1"/>
    <col min="5" max="5" width="22.140625" customWidth="1"/>
  </cols>
  <sheetData>
    <row r="1" spans="1:7" x14ac:dyDescent="0.25">
      <c r="A1" s="594"/>
      <c r="B1" s="594"/>
      <c r="C1" s="594"/>
      <c r="D1" s="594"/>
      <c r="E1" s="594"/>
    </row>
    <row r="2" spans="1:7" ht="84" x14ac:dyDescent="0.25">
      <c r="A2" s="594"/>
      <c r="B2" s="594"/>
      <c r="C2" s="594"/>
      <c r="D2" s="594"/>
      <c r="E2" s="596" t="s">
        <v>713</v>
      </c>
    </row>
    <row r="3" spans="1:7" x14ac:dyDescent="0.25">
      <c r="A3" s="594"/>
      <c r="B3" s="594"/>
      <c r="C3" s="29" t="s">
        <v>1333</v>
      </c>
      <c r="D3" s="594"/>
      <c r="E3" s="594"/>
    </row>
    <row r="4" spans="1:7" x14ac:dyDescent="0.25">
      <c r="A4" s="594"/>
      <c r="B4" s="594"/>
      <c r="C4" s="29" t="s">
        <v>1334</v>
      </c>
      <c r="D4" s="594"/>
      <c r="E4" s="594"/>
    </row>
    <row r="5" spans="1:7" x14ac:dyDescent="0.25">
      <c r="A5" s="594"/>
      <c r="B5" s="594"/>
      <c r="C5" s="594"/>
      <c r="D5" s="594"/>
      <c r="E5" s="594"/>
    </row>
    <row r="6" spans="1:7" ht="31.5" x14ac:dyDescent="0.25">
      <c r="A6" s="594"/>
      <c r="B6" s="594"/>
      <c r="C6" s="931" t="s">
        <v>714</v>
      </c>
      <c r="D6" s="594"/>
      <c r="E6" s="594"/>
    </row>
    <row r="7" spans="1:7" ht="15.75" x14ac:dyDescent="0.25">
      <c r="A7" s="594"/>
      <c r="B7" s="594"/>
      <c r="C7" s="931"/>
      <c r="D7" s="594"/>
      <c r="E7" s="594"/>
    </row>
    <row r="8" spans="1:7" ht="15.75" thickBot="1" x14ac:dyDescent="0.3">
      <c r="A8" s="594"/>
      <c r="B8" s="594"/>
      <c r="C8" s="594"/>
      <c r="D8" s="594"/>
      <c r="E8" s="594"/>
    </row>
    <row r="9" spans="1:7" ht="15.75" thickBot="1" x14ac:dyDescent="0.3">
      <c r="A9" s="594"/>
      <c r="B9" s="932" t="s">
        <v>2</v>
      </c>
      <c r="C9" s="933" t="s">
        <v>715</v>
      </c>
      <c r="D9" s="934" t="s">
        <v>716</v>
      </c>
      <c r="E9" s="935" t="s">
        <v>59</v>
      </c>
    </row>
    <row r="10" spans="1:7" ht="16.5" thickTop="1" thickBot="1" x14ac:dyDescent="0.3">
      <c r="A10" s="594"/>
      <c r="B10" s="936"/>
      <c r="C10" s="937" t="s">
        <v>717</v>
      </c>
      <c r="D10" s="938"/>
      <c r="E10" s="939"/>
    </row>
    <row r="11" spans="1:7" ht="16.5" thickTop="1" x14ac:dyDescent="0.25">
      <c r="A11" s="594"/>
      <c r="B11" s="940">
        <v>1</v>
      </c>
      <c r="C11" s="941" t="s">
        <v>718</v>
      </c>
      <c r="D11" s="942" t="s">
        <v>719</v>
      </c>
      <c r="E11" s="943">
        <v>534.46</v>
      </c>
      <c r="F11" s="944"/>
      <c r="G11" s="944"/>
    </row>
    <row r="12" spans="1:7" ht="16.5" thickBot="1" x14ac:dyDescent="0.3">
      <c r="A12" s="594"/>
      <c r="B12" s="945">
        <v>2</v>
      </c>
      <c r="C12" s="946" t="s">
        <v>720</v>
      </c>
      <c r="D12" s="947" t="s">
        <v>719</v>
      </c>
      <c r="E12" s="948">
        <v>365.51100000000002</v>
      </c>
      <c r="F12" s="944"/>
      <c r="G12" s="944"/>
    </row>
    <row r="13" spans="1:7" ht="15.75" x14ac:dyDescent="0.25">
      <c r="A13" s="594"/>
      <c r="B13" s="949">
        <v>3</v>
      </c>
      <c r="C13" s="950" t="s">
        <v>721</v>
      </c>
      <c r="D13" s="951" t="s">
        <v>719</v>
      </c>
      <c r="E13" s="952">
        <v>533.46</v>
      </c>
      <c r="F13" s="944"/>
      <c r="G13" s="944"/>
    </row>
    <row r="14" spans="1:7" ht="15.75" x14ac:dyDescent="0.25">
      <c r="A14" s="594"/>
      <c r="B14" s="953" t="s">
        <v>722</v>
      </c>
      <c r="C14" s="954" t="s">
        <v>723</v>
      </c>
      <c r="D14" s="955" t="s">
        <v>724</v>
      </c>
      <c r="E14" s="956">
        <f>+F105+G105</f>
        <v>0</v>
      </c>
      <c r="F14" s="944"/>
      <c r="G14" s="944"/>
    </row>
    <row r="15" spans="1:7" x14ac:dyDescent="0.25">
      <c r="A15" s="594"/>
      <c r="B15" s="957" t="s">
        <v>725</v>
      </c>
      <c r="C15" s="958" t="s">
        <v>726</v>
      </c>
      <c r="D15" s="959" t="s">
        <v>727</v>
      </c>
      <c r="E15" s="960">
        <v>0</v>
      </c>
      <c r="F15" s="944"/>
      <c r="G15" s="944"/>
    </row>
    <row r="16" spans="1:7" ht="15.75" thickBot="1" x14ac:dyDescent="0.3">
      <c r="A16" s="594"/>
      <c r="B16" s="961" t="s">
        <v>728</v>
      </c>
      <c r="C16" s="962" t="s">
        <v>729</v>
      </c>
      <c r="D16" s="963" t="s">
        <v>730</v>
      </c>
      <c r="E16" s="964">
        <v>0</v>
      </c>
      <c r="F16" s="944"/>
      <c r="G16" s="944"/>
    </row>
    <row r="17" spans="1:7" ht="15.75" x14ac:dyDescent="0.25">
      <c r="A17" s="594"/>
      <c r="B17" s="949" t="s">
        <v>731</v>
      </c>
      <c r="C17" s="950" t="s">
        <v>732</v>
      </c>
      <c r="D17" s="965" t="s">
        <v>724</v>
      </c>
      <c r="E17" s="966">
        <f>E18+E23+E25</f>
        <v>335.54700618064521</v>
      </c>
      <c r="F17" s="944"/>
      <c r="G17" s="944"/>
    </row>
    <row r="18" spans="1:7" ht="15.75" x14ac:dyDescent="0.25">
      <c r="A18" s="594"/>
      <c r="B18" s="967" t="s">
        <v>733</v>
      </c>
      <c r="C18" s="968" t="s">
        <v>734</v>
      </c>
      <c r="D18" s="969" t="s">
        <v>719</v>
      </c>
      <c r="E18" s="970">
        <f>E19+E22</f>
        <v>239.0052571806452</v>
      </c>
      <c r="F18" s="944"/>
      <c r="G18" s="944"/>
    </row>
    <row r="19" spans="1:7" ht="15.75" x14ac:dyDescent="0.25">
      <c r="A19" s="594"/>
      <c r="B19" s="953" t="s">
        <v>735</v>
      </c>
      <c r="C19" s="954" t="s">
        <v>736</v>
      </c>
      <c r="D19" s="955" t="s">
        <v>724</v>
      </c>
      <c r="E19" s="960">
        <v>124.95507549999999</v>
      </c>
      <c r="F19" s="944"/>
      <c r="G19" s="944"/>
    </row>
    <row r="20" spans="1:7" x14ac:dyDescent="0.25">
      <c r="A20" s="594"/>
      <c r="B20" s="971" t="s">
        <v>737</v>
      </c>
      <c r="C20" s="972" t="s">
        <v>738</v>
      </c>
      <c r="D20" s="973" t="s">
        <v>730</v>
      </c>
      <c r="E20" s="960">
        <v>0</v>
      </c>
      <c r="F20" s="944"/>
      <c r="G20" s="944"/>
    </row>
    <row r="21" spans="1:7" x14ac:dyDescent="0.25">
      <c r="A21" s="594"/>
      <c r="B21" s="957" t="s">
        <v>739</v>
      </c>
      <c r="C21" s="958" t="s">
        <v>726</v>
      </c>
      <c r="D21" s="959" t="s">
        <v>727</v>
      </c>
      <c r="E21" s="960">
        <v>34.154492499999996</v>
      </c>
      <c r="F21" s="944"/>
      <c r="G21" s="944"/>
    </row>
    <row r="22" spans="1:7" ht="15.75" x14ac:dyDescent="0.25">
      <c r="A22" s="594"/>
      <c r="B22" s="953" t="s">
        <v>740</v>
      </c>
      <c r="C22" s="954" t="s">
        <v>741</v>
      </c>
      <c r="D22" s="955" t="s">
        <v>724</v>
      </c>
      <c r="E22" s="960">
        <v>114.05018168064521</v>
      </c>
      <c r="F22" s="944"/>
      <c r="G22" s="944"/>
    </row>
    <row r="23" spans="1:7" ht="15.75" x14ac:dyDescent="0.25">
      <c r="A23" s="594"/>
      <c r="B23" s="967" t="s">
        <v>742</v>
      </c>
      <c r="C23" s="968" t="s">
        <v>743</v>
      </c>
      <c r="D23" s="969" t="s">
        <v>719</v>
      </c>
      <c r="E23" s="974">
        <v>96.54174900000001</v>
      </c>
      <c r="F23" s="944"/>
      <c r="G23" s="944"/>
    </row>
    <row r="24" spans="1:7" ht="15.75" x14ac:dyDescent="0.25">
      <c r="A24" s="594"/>
      <c r="B24" s="953" t="s">
        <v>744</v>
      </c>
      <c r="C24" s="954" t="s">
        <v>745</v>
      </c>
      <c r="D24" s="955" t="s">
        <v>724</v>
      </c>
      <c r="E24" s="960">
        <v>3.6458460000000001</v>
      </c>
      <c r="F24" s="944"/>
      <c r="G24" s="944"/>
    </row>
    <row r="25" spans="1:7" ht="16.5" thickBot="1" x14ac:dyDescent="0.3">
      <c r="A25" s="594"/>
      <c r="B25" s="945" t="s">
        <v>746</v>
      </c>
      <c r="C25" s="946" t="s">
        <v>747</v>
      </c>
      <c r="D25" s="947" t="s">
        <v>719</v>
      </c>
      <c r="E25" s="948">
        <v>0</v>
      </c>
      <c r="F25" s="944"/>
      <c r="G25" s="944"/>
    </row>
    <row r="26" spans="1:7" ht="16.5" thickBot="1" x14ac:dyDescent="0.3">
      <c r="A26" s="594"/>
      <c r="B26" s="975" t="s">
        <v>748</v>
      </c>
      <c r="C26" s="976" t="s">
        <v>749</v>
      </c>
      <c r="D26" s="977" t="s">
        <v>719</v>
      </c>
      <c r="E26" s="978">
        <v>0</v>
      </c>
      <c r="F26" s="944"/>
      <c r="G26" s="944"/>
    </row>
    <row r="27" spans="1:7" ht="15.75" x14ac:dyDescent="0.25">
      <c r="A27" s="594"/>
      <c r="B27" s="979" t="s">
        <v>750</v>
      </c>
      <c r="C27" s="980" t="s">
        <v>751</v>
      </c>
      <c r="D27" s="981" t="s">
        <v>719</v>
      </c>
      <c r="E27" s="982">
        <f>E11-E17-E26</f>
        <v>198.91299381935482</v>
      </c>
      <c r="F27" s="944"/>
      <c r="G27" s="944"/>
    </row>
    <row r="28" spans="1:7" ht="15.75" x14ac:dyDescent="0.25">
      <c r="A28" s="594"/>
      <c r="B28" s="983" t="s">
        <v>752</v>
      </c>
      <c r="C28" s="954" t="s">
        <v>753</v>
      </c>
      <c r="D28" s="955" t="s">
        <v>724</v>
      </c>
      <c r="E28" s="956">
        <f>E11-E13</f>
        <v>1</v>
      </c>
      <c r="F28" s="944"/>
      <c r="G28" s="944"/>
    </row>
    <row r="29" spans="1:7" x14ac:dyDescent="0.25">
      <c r="A29" s="594"/>
      <c r="B29" s="983" t="s">
        <v>754</v>
      </c>
      <c r="C29" s="954" t="s">
        <v>755</v>
      </c>
      <c r="D29" s="955" t="s">
        <v>730</v>
      </c>
      <c r="E29" s="956">
        <f>E13-E17-E26-E31</f>
        <v>322.86806931935484</v>
      </c>
      <c r="F29" s="944"/>
      <c r="G29" s="944"/>
    </row>
    <row r="30" spans="1:7" ht="15.75" x14ac:dyDescent="0.25">
      <c r="A30" s="594"/>
      <c r="B30" s="953" t="s">
        <v>756</v>
      </c>
      <c r="C30" s="954" t="s">
        <v>757</v>
      </c>
      <c r="D30" s="955" t="s">
        <v>724</v>
      </c>
      <c r="E30" s="984">
        <f>$E$14-$E$19</f>
        <v>-124.95507549999999</v>
      </c>
      <c r="F30" s="944"/>
      <c r="G30" s="944"/>
    </row>
    <row r="31" spans="1:7" x14ac:dyDescent="0.25">
      <c r="A31" s="594"/>
      <c r="B31" s="957" t="s">
        <v>758</v>
      </c>
      <c r="C31" s="958" t="s">
        <v>759</v>
      </c>
      <c r="D31" s="959" t="s">
        <v>727</v>
      </c>
      <c r="E31" s="985">
        <f>$E$14-$E$19</f>
        <v>-124.95507549999999</v>
      </c>
      <c r="F31" s="944"/>
      <c r="G31" s="944"/>
    </row>
    <row r="32" spans="1:7" ht="15.75" thickBot="1" x14ac:dyDescent="0.3">
      <c r="A32" s="594"/>
      <c r="B32" s="957" t="s">
        <v>760</v>
      </c>
      <c r="C32" s="986" t="s">
        <v>761</v>
      </c>
      <c r="D32" s="987" t="s">
        <v>730</v>
      </c>
      <c r="E32" s="988">
        <f>E15-E21</f>
        <v>-34.154492499999996</v>
      </c>
      <c r="F32" s="944"/>
      <c r="G32" s="944"/>
    </row>
    <row r="33" spans="1:7" ht="16.5" thickTop="1" thickBot="1" x14ac:dyDescent="0.3">
      <c r="A33" s="594"/>
      <c r="B33" s="936"/>
      <c r="C33" s="937" t="s">
        <v>762</v>
      </c>
      <c r="D33" s="938"/>
      <c r="E33" s="939"/>
      <c r="F33" s="944"/>
      <c r="G33" s="944"/>
    </row>
    <row r="34" spans="1:7" ht="16.5" thickTop="1" x14ac:dyDescent="0.25">
      <c r="A34" s="594"/>
      <c r="B34" s="949" t="s">
        <v>763</v>
      </c>
      <c r="C34" s="950" t="s">
        <v>764</v>
      </c>
      <c r="D34" s="955" t="s">
        <v>724</v>
      </c>
      <c r="E34" s="966">
        <f>E35+E36</f>
        <v>1007.8987347999999</v>
      </c>
      <c r="F34" s="944"/>
      <c r="G34" s="944"/>
    </row>
    <row r="35" spans="1:7" ht="15.75" x14ac:dyDescent="0.25">
      <c r="A35" s="594"/>
      <c r="B35" s="953" t="s">
        <v>765</v>
      </c>
      <c r="C35" s="954" t="s">
        <v>766</v>
      </c>
      <c r="D35" s="955" t="s">
        <v>724</v>
      </c>
      <c r="E35" s="989">
        <v>994.0024547999999</v>
      </c>
      <c r="F35" s="944"/>
      <c r="G35" s="944"/>
    </row>
    <row r="36" spans="1:7" ht="16.5" thickBot="1" x14ac:dyDescent="0.3">
      <c r="A36" s="594"/>
      <c r="B36" s="953" t="s">
        <v>767</v>
      </c>
      <c r="C36" s="990" t="s">
        <v>768</v>
      </c>
      <c r="D36" s="955" t="s">
        <v>724</v>
      </c>
      <c r="E36" s="991">
        <v>13.896280000000001</v>
      </c>
      <c r="F36" s="944"/>
      <c r="G36" s="944"/>
    </row>
    <row r="37" spans="1:7" ht="26.25" thickBot="1" x14ac:dyDescent="0.3">
      <c r="A37" s="594"/>
      <c r="B37" s="992" t="s">
        <v>769</v>
      </c>
      <c r="C37" s="993" t="s">
        <v>770</v>
      </c>
      <c r="D37" s="994" t="s">
        <v>771</v>
      </c>
      <c r="E37" s="995">
        <v>994.0024547999999</v>
      </c>
      <c r="F37" s="944"/>
      <c r="G37" s="944"/>
    </row>
    <row r="38" spans="1:7" ht="26.25" thickBot="1" x14ac:dyDescent="0.3">
      <c r="A38" s="594"/>
      <c r="B38" s="992" t="s">
        <v>772</v>
      </c>
      <c r="C38" s="993" t="s">
        <v>773</v>
      </c>
      <c r="D38" s="994" t="s">
        <v>771</v>
      </c>
      <c r="E38" s="996">
        <v>0</v>
      </c>
      <c r="F38" s="944"/>
      <c r="G38" s="944"/>
    </row>
    <row r="39" spans="1:7" ht="17.25" thickBot="1" x14ac:dyDescent="0.3">
      <c r="A39" s="594"/>
      <c r="B39" s="975" t="s">
        <v>774</v>
      </c>
      <c r="C39" s="976" t="s">
        <v>775</v>
      </c>
      <c r="D39" s="994" t="s">
        <v>771</v>
      </c>
      <c r="E39" s="978">
        <v>1007.8987347999999</v>
      </c>
      <c r="F39" s="944"/>
      <c r="G39" s="944"/>
    </row>
    <row r="40" spans="1:7" ht="16.5" thickBot="1" x14ac:dyDescent="0.3">
      <c r="A40" s="594"/>
      <c r="B40" s="997" t="s">
        <v>776</v>
      </c>
      <c r="C40" s="998" t="s">
        <v>777</v>
      </c>
      <c r="D40" s="951" t="s">
        <v>719</v>
      </c>
      <c r="E40" s="999">
        <v>294.96199999999999</v>
      </c>
      <c r="F40" s="944"/>
      <c r="G40" s="944"/>
    </row>
    <row r="41" spans="1:7" ht="26.25" thickBot="1" x14ac:dyDescent="0.3">
      <c r="A41" s="594"/>
      <c r="B41" s="1000" t="s">
        <v>778</v>
      </c>
      <c r="C41" s="1001" t="s">
        <v>779</v>
      </c>
      <c r="D41" s="1002" t="s">
        <v>719</v>
      </c>
      <c r="E41" s="1003">
        <f>E43+E49+E52</f>
        <v>398.94080846300369</v>
      </c>
      <c r="F41" s="944"/>
      <c r="G41" s="944"/>
    </row>
    <row r="42" spans="1:7" ht="26.25" thickBot="1" x14ac:dyDescent="0.3">
      <c r="A42" s="594"/>
      <c r="B42" s="1004"/>
      <c r="C42" s="1005" t="s">
        <v>780</v>
      </c>
      <c r="D42" s="1002" t="s">
        <v>781</v>
      </c>
      <c r="E42" s="1003">
        <f>+E44+E47+E50</f>
        <v>398.94080846300369</v>
      </c>
      <c r="F42" s="944"/>
      <c r="G42" s="944"/>
    </row>
    <row r="43" spans="1:7" ht="15.75" x14ac:dyDescent="0.25">
      <c r="A43" s="594"/>
      <c r="B43" s="949" t="s">
        <v>782</v>
      </c>
      <c r="C43" s="950" t="s">
        <v>783</v>
      </c>
      <c r="D43" s="951" t="s">
        <v>719</v>
      </c>
      <c r="E43" s="966">
        <f>E44+E46</f>
        <v>283.49163246300367</v>
      </c>
      <c r="F43" s="944"/>
      <c r="G43" s="944"/>
    </row>
    <row r="44" spans="1:7" ht="15.75" x14ac:dyDescent="0.25">
      <c r="A44" s="594"/>
      <c r="B44" s="953" t="s">
        <v>784</v>
      </c>
      <c r="C44" s="954" t="s">
        <v>785</v>
      </c>
      <c r="D44" s="955" t="s">
        <v>724</v>
      </c>
      <c r="E44" s="989">
        <v>124.78071250000001</v>
      </c>
      <c r="F44" s="944"/>
      <c r="G44" s="944"/>
    </row>
    <row r="45" spans="1:7" x14ac:dyDescent="0.25">
      <c r="A45" s="594"/>
      <c r="B45" s="957" t="s">
        <v>786</v>
      </c>
      <c r="C45" s="958" t="s">
        <v>787</v>
      </c>
      <c r="D45" s="959" t="s">
        <v>727</v>
      </c>
      <c r="E45" s="960">
        <v>34.167569499999999</v>
      </c>
      <c r="F45" s="944"/>
      <c r="G45" s="944"/>
    </row>
    <row r="46" spans="1:7" x14ac:dyDescent="0.25">
      <c r="A46" s="594"/>
      <c r="B46" s="957" t="s">
        <v>788</v>
      </c>
      <c r="C46" s="958" t="s">
        <v>789</v>
      </c>
      <c r="D46" s="959" t="s">
        <v>727</v>
      </c>
      <c r="E46" s="960">
        <v>158.71091996300368</v>
      </c>
      <c r="F46" s="944"/>
      <c r="G46" s="944"/>
    </row>
    <row r="47" spans="1:7" x14ac:dyDescent="0.25">
      <c r="A47" s="594"/>
      <c r="B47" s="957" t="s">
        <v>790</v>
      </c>
      <c r="C47" s="958" t="s">
        <v>791</v>
      </c>
      <c r="D47" s="959" t="s">
        <v>730</v>
      </c>
      <c r="E47" s="960">
        <v>158.71091996300368</v>
      </c>
      <c r="F47" s="944"/>
      <c r="G47" s="944"/>
    </row>
    <row r="48" spans="1:7" ht="15.75" thickBot="1" x14ac:dyDescent="0.3">
      <c r="A48" s="594"/>
      <c r="B48" s="1006" t="s">
        <v>792</v>
      </c>
      <c r="C48" s="1007" t="s">
        <v>793</v>
      </c>
      <c r="D48" s="1008" t="s">
        <v>730</v>
      </c>
      <c r="E48" s="964">
        <v>158.71091996300368</v>
      </c>
      <c r="F48" s="944"/>
      <c r="G48" s="944"/>
    </row>
    <row r="49" spans="1:7" ht="15.75" x14ac:dyDescent="0.25">
      <c r="A49" s="594"/>
      <c r="B49" s="949" t="s">
        <v>794</v>
      </c>
      <c r="C49" s="950" t="s">
        <v>795</v>
      </c>
      <c r="D49" s="951" t="s">
        <v>719</v>
      </c>
      <c r="E49" s="952">
        <v>115.44917600000001</v>
      </c>
      <c r="F49" s="944"/>
      <c r="G49" s="944"/>
    </row>
    <row r="50" spans="1:7" x14ac:dyDescent="0.25">
      <c r="A50" s="594"/>
      <c r="B50" s="953" t="s">
        <v>796</v>
      </c>
      <c r="C50" s="1009" t="s">
        <v>797</v>
      </c>
      <c r="D50" s="959" t="s">
        <v>727</v>
      </c>
      <c r="E50" s="989">
        <v>115.44917600000001</v>
      </c>
      <c r="F50" s="944"/>
      <c r="G50" s="944"/>
    </row>
    <row r="51" spans="1:7" ht="15.75" thickBot="1" x14ac:dyDescent="0.3">
      <c r="A51" s="594"/>
      <c r="B51" s="1010" t="s">
        <v>798</v>
      </c>
      <c r="C51" s="1011" t="s">
        <v>799</v>
      </c>
      <c r="D51" s="1012" t="s">
        <v>727</v>
      </c>
      <c r="E51" s="1013">
        <v>115.44917600000001</v>
      </c>
      <c r="F51" s="944"/>
      <c r="G51" s="944"/>
    </row>
    <row r="52" spans="1:7" ht="16.5" thickBot="1" x14ac:dyDescent="0.3">
      <c r="A52" s="594"/>
      <c r="B52" s="975" t="s">
        <v>800</v>
      </c>
      <c r="C52" s="976" t="s">
        <v>801</v>
      </c>
      <c r="D52" s="977" t="s">
        <v>719</v>
      </c>
      <c r="E52" s="978">
        <v>0</v>
      </c>
      <c r="F52" s="944"/>
      <c r="G52" s="944"/>
    </row>
    <row r="53" spans="1:7" ht="15.75" x14ac:dyDescent="0.25">
      <c r="A53" s="594"/>
      <c r="B53" s="949" t="s">
        <v>802</v>
      </c>
      <c r="C53" s="950" t="s">
        <v>803</v>
      </c>
      <c r="D53" s="981" t="s">
        <v>719</v>
      </c>
      <c r="E53" s="966">
        <f>E34-E41</f>
        <v>608.95792633699625</v>
      </c>
      <c r="F53" s="944"/>
      <c r="G53" s="944"/>
    </row>
    <row r="54" spans="1:7" ht="15.75" x14ac:dyDescent="0.25">
      <c r="A54" s="594"/>
      <c r="B54" s="953" t="s">
        <v>804</v>
      </c>
      <c r="C54" s="954" t="s">
        <v>805</v>
      </c>
      <c r="D54" s="955" t="s">
        <v>724</v>
      </c>
      <c r="E54" s="1014">
        <f>E53-E55</f>
        <v>608.95792633699625</v>
      </c>
      <c r="F54" s="944"/>
      <c r="G54" s="944"/>
    </row>
    <row r="55" spans="1:7" ht="15.75" x14ac:dyDescent="0.25">
      <c r="A55" s="594"/>
      <c r="B55" s="953" t="s">
        <v>806</v>
      </c>
      <c r="C55" s="954" t="s">
        <v>807</v>
      </c>
      <c r="D55" s="955" t="s">
        <v>724</v>
      </c>
      <c r="E55" s="1015">
        <f>(E44/(100-E71)*100)-E44</f>
        <v>0</v>
      </c>
      <c r="F55" s="944"/>
      <c r="G55" s="944"/>
    </row>
    <row r="56" spans="1:7" ht="15.75" thickBot="1" x14ac:dyDescent="0.3">
      <c r="A56" s="594"/>
      <c r="B56" s="1016" t="s">
        <v>808</v>
      </c>
      <c r="C56" s="1017" t="s">
        <v>809</v>
      </c>
      <c r="D56" s="1012" t="s">
        <v>727</v>
      </c>
      <c r="E56" s="1018">
        <f>IF(E15-E45&lt;=0,0,E15-E45)</f>
        <v>0</v>
      </c>
      <c r="F56" s="944"/>
      <c r="G56" s="944"/>
    </row>
    <row r="57" spans="1:7" ht="16.5" thickTop="1" thickBot="1" x14ac:dyDescent="0.3">
      <c r="A57" s="594"/>
      <c r="B57" s="936"/>
      <c r="C57" s="937" t="s">
        <v>810</v>
      </c>
      <c r="D57" s="938"/>
      <c r="E57" s="939"/>
      <c r="F57" s="944"/>
      <c r="G57" s="944"/>
    </row>
    <row r="58" spans="1:7" ht="16.5" thickTop="1" x14ac:dyDescent="0.25">
      <c r="A58" s="594"/>
      <c r="B58" s="949" t="s">
        <v>811</v>
      </c>
      <c r="C58" s="1019" t="s">
        <v>812</v>
      </c>
      <c r="D58" s="951" t="s">
        <v>719</v>
      </c>
      <c r="E58" s="1020">
        <f>SUM(E59:E60)</f>
        <v>0</v>
      </c>
      <c r="F58" s="944"/>
      <c r="G58" s="944"/>
    </row>
    <row r="59" spans="1:7" ht="15.75" x14ac:dyDescent="0.25">
      <c r="A59" s="594"/>
      <c r="B59" s="1021" t="s">
        <v>813</v>
      </c>
      <c r="C59" s="1022" t="s">
        <v>814</v>
      </c>
      <c r="D59" s="955" t="s">
        <v>724</v>
      </c>
      <c r="E59" s="1023">
        <v>0</v>
      </c>
      <c r="F59" s="944"/>
      <c r="G59" s="944"/>
    </row>
    <row r="60" spans="1:7" ht="16.5" thickBot="1" x14ac:dyDescent="0.3">
      <c r="A60" s="594"/>
      <c r="B60" s="1024" t="s">
        <v>815</v>
      </c>
      <c r="C60" s="1025" t="s">
        <v>816</v>
      </c>
      <c r="D60" s="1026" t="s">
        <v>724</v>
      </c>
      <c r="E60" s="1027">
        <v>0</v>
      </c>
      <c r="F60" s="944"/>
      <c r="G60" s="944"/>
    </row>
    <row r="61" spans="1:7" ht="16.5" thickBot="1" x14ac:dyDescent="0.3">
      <c r="A61" s="594"/>
      <c r="B61" s="975" t="s">
        <v>817</v>
      </c>
      <c r="C61" s="976" t="s">
        <v>818</v>
      </c>
      <c r="D61" s="977" t="s">
        <v>719</v>
      </c>
      <c r="E61" s="978">
        <v>0</v>
      </c>
      <c r="F61" s="944"/>
      <c r="G61" s="944"/>
    </row>
    <row r="62" spans="1:7" ht="15.75" x14ac:dyDescent="0.25">
      <c r="A62" s="594"/>
      <c r="B62" s="949" t="s">
        <v>819</v>
      </c>
      <c r="C62" s="950" t="s">
        <v>820</v>
      </c>
      <c r="D62" s="951" t="s">
        <v>719</v>
      </c>
      <c r="E62" s="952">
        <f>SUM(E63:E64)</f>
        <v>0</v>
      </c>
      <c r="F62" s="944"/>
      <c r="G62" s="944"/>
    </row>
    <row r="63" spans="1:7" ht="15.75" x14ac:dyDescent="0.25">
      <c r="A63" s="594"/>
      <c r="B63" s="1010" t="s">
        <v>821</v>
      </c>
      <c r="C63" s="1022" t="s">
        <v>814</v>
      </c>
      <c r="D63" s="955" t="s">
        <v>724</v>
      </c>
      <c r="E63" s="948">
        <v>0</v>
      </c>
      <c r="F63" s="944"/>
      <c r="G63" s="944"/>
    </row>
    <row r="64" spans="1:7" ht="16.5" thickBot="1" x14ac:dyDescent="0.3">
      <c r="A64" s="594"/>
      <c r="B64" s="1010" t="s">
        <v>822</v>
      </c>
      <c r="C64" s="1025" t="s">
        <v>816</v>
      </c>
      <c r="D64" s="1026" t="s">
        <v>724</v>
      </c>
      <c r="E64" s="1013">
        <v>0</v>
      </c>
      <c r="F64" s="944"/>
      <c r="G64" s="944"/>
    </row>
    <row r="65" spans="1:7" ht="16.5" thickBot="1" x14ac:dyDescent="0.3">
      <c r="A65" s="594"/>
      <c r="B65" s="1028" t="s">
        <v>823</v>
      </c>
      <c r="C65" s="1029" t="s">
        <v>824</v>
      </c>
      <c r="D65" s="1030" t="s">
        <v>719</v>
      </c>
      <c r="E65" s="1031">
        <f>E58-E62</f>
        <v>0</v>
      </c>
      <c r="F65" s="944"/>
      <c r="G65" s="944"/>
    </row>
    <row r="66" spans="1:7" ht="16.5" thickTop="1" thickBot="1" x14ac:dyDescent="0.3">
      <c r="A66" s="594"/>
      <c r="B66" s="936"/>
      <c r="C66" s="937" t="s">
        <v>825</v>
      </c>
      <c r="D66" s="938"/>
      <c r="E66" s="939"/>
      <c r="F66" s="944"/>
      <c r="G66" s="944"/>
    </row>
    <row r="67" spans="1:7" ht="16.5" thickTop="1" thickBot="1" x14ac:dyDescent="0.3">
      <c r="A67" s="594"/>
      <c r="B67" s="1032" t="s">
        <v>826</v>
      </c>
      <c r="C67" s="1005" t="s">
        <v>827</v>
      </c>
      <c r="D67" s="1005" t="s">
        <v>828</v>
      </c>
      <c r="E67" s="1033">
        <f>IF(E11=0,0,E27/E11*100)</f>
        <v>37.217564236679038</v>
      </c>
      <c r="F67" s="944"/>
      <c r="G67" s="944"/>
    </row>
    <row r="68" spans="1:7" x14ac:dyDescent="0.25">
      <c r="A68" s="594"/>
      <c r="B68" s="1034" t="s">
        <v>829</v>
      </c>
      <c r="C68" s="1035" t="s">
        <v>830</v>
      </c>
      <c r="D68" s="1036" t="s">
        <v>828</v>
      </c>
      <c r="E68" s="1037">
        <f>IF(E11=0,0,E28/E11*100)</f>
        <v>0.18710474123414286</v>
      </c>
      <c r="F68" s="944"/>
      <c r="G68" s="944"/>
    </row>
    <row r="69" spans="1:7" x14ac:dyDescent="0.25">
      <c r="A69" s="594"/>
      <c r="B69" s="1038" t="s">
        <v>831</v>
      </c>
      <c r="C69" s="1039" t="s">
        <v>755</v>
      </c>
      <c r="D69" s="1040" t="s">
        <v>828</v>
      </c>
      <c r="E69" s="1041">
        <f>IF(E11=0,0,E29/E11*100)</f>
        <v>60.410146562765185</v>
      </c>
      <c r="F69" s="944"/>
      <c r="G69" s="944"/>
    </row>
    <row r="70" spans="1:7" x14ac:dyDescent="0.25">
      <c r="A70" s="594"/>
      <c r="B70" s="1038" t="s">
        <v>832</v>
      </c>
      <c r="C70" s="1039" t="s">
        <v>757</v>
      </c>
      <c r="D70" s="1040" t="s">
        <v>828</v>
      </c>
      <c r="E70" s="1042">
        <f>IF(E11=0,0,E30/E11*100)</f>
        <v>-23.379687067320283</v>
      </c>
      <c r="F70" s="944"/>
      <c r="G70" s="944"/>
    </row>
    <row r="71" spans="1:7" x14ac:dyDescent="0.25">
      <c r="A71" s="594"/>
      <c r="B71" s="1038" t="s">
        <v>833</v>
      </c>
      <c r="C71" s="1043" t="s">
        <v>759</v>
      </c>
      <c r="D71" s="1040" t="s">
        <v>828</v>
      </c>
      <c r="E71" s="1042">
        <f>IF(E14=0,0,E31/E14*100)</f>
        <v>0</v>
      </c>
      <c r="F71" s="944"/>
      <c r="G71" s="944"/>
    </row>
    <row r="72" spans="1:7" x14ac:dyDescent="0.25">
      <c r="A72" s="594"/>
      <c r="B72" s="1044" t="s">
        <v>834</v>
      </c>
      <c r="C72" s="1043" t="s">
        <v>835</v>
      </c>
      <c r="D72" s="1045" t="s">
        <v>828</v>
      </c>
      <c r="E72" s="1046">
        <f>IF($E$13=0,0,($E$30-E31)/($E$13-E14)*100)</f>
        <v>0</v>
      </c>
      <c r="F72" s="944"/>
      <c r="G72" s="944"/>
    </row>
    <row r="73" spans="1:7" ht="15.75" thickBot="1" x14ac:dyDescent="0.3">
      <c r="A73" s="594"/>
      <c r="B73" s="1047" t="s">
        <v>836</v>
      </c>
      <c r="C73" s="1043" t="s">
        <v>761</v>
      </c>
      <c r="D73" s="1045" t="s">
        <v>828</v>
      </c>
      <c r="E73" s="1048">
        <f>IF(E15=0,0,E32/E15*100)</f>
        <v>0</v>
      </c>
      <c r="F73" s="944"/>
      <c r="G73" s="944"/>
    </row>
    <row r="74" spans="1:7" ht="26.25" thickBot="1" x14ac:dyDescent="0.3">
      <c r="A74" s="594"/>
      <c r="B74" s="1032" t="s">
        <v>837</v>
      </c>
      <c r="C74" s="1005" t="s">
        <v>838</v>
      </c>
      <c r="D74" s="1005" t="s">
        <v>828</v>
      </c>
      <c r="E74" s="1033">
        <f>IF(E34=0,0,E53/E34*100)</f>
        <v>60.418562432051615</v>
      </c>
      <c r="F74" s="944"/>
      <c r="G74" s="944"/>
    </row>
    <row r="75" spans="1:7" x14ac:dyDescent="0.25">
      <c r="A75" s="594"/>
      <c r="B75" s="1049" t="s">
        <v>839</v>
      </c>
      <c r="C75" s="1050" t="s">
        <v>805</v>
      </c>
      <c r="D75" s="1040" t="s">
        <v>828</v>
      </c>
      <c r="E75" s="1051">
        <f t="shared" ref="E75" si="0">IF($E$34=0,0,E54/$E$34*100)</f>
        <v>60.418562432051615</v>
      </c>
      <c r="F75" s="944"/>
      <c r="G75" s="944"/>
    </row>
    <row r="76" spans="1:7" x14ac:dyDescent="0.25">
      <c r="A76" s="594"/>
      <c r="B76" s="1049" t="s">
        <v>840</v>
      </c>
      <c r="C76" s="1052" t="s">
        <v>807</v>
      </c>
      <c r="D76" s="1040" t="s">
        <v>828</v>
      </c>
      <c r="E76" s="1053">
        <f>IF($E$34=0,0,E55/$E$34*100)</f>
        <v>0</v>
      </c>
      <c r="F76" s="944"/>
      <c r="G76" s="944"/>
    </row>
    <row r="77" spans="1:7" ht="15.75" thickBot="1" x14ac:dyDescent="0.3">
      <c r="A77" s="594"/>
      <c r="B77" s="1054" t="s">
        <v>841</v>
      </c>
      <c r="C77" s="1055" t="s">
        <v>809</v>
      </c>
      <c r="D77" s="1056" t="s">
        <v>828</v>
      </c>
      <c r="E77" s="1057">
        <f>IF($E$34=0,0,E56/$E$34*100)</f>
        <v>0</v>
      </c>
      <c r="F77" s="944"/>
      <c r="G77" s="944"/>
    </row>
    <row r="78" spans="1:7" ht="27" thickTop="1" thickBot="1" x14ac:dyDescent="0.3">
      <c r="A78" s="594"/>
      <c r="B78" s="1058" t="s">
        <v>842</v>
      </c>
      <c r="C78" s="1059" t="s">
        <v>843</v>
      </c>
      <c r="D78" s="1059" t="s">
        <v>828</v>
      </c>
      <c r="E78" s="1060">
        <f>IF(E58=0,0,E65/E58*100)</f>
        <v>0</v>
      </c>
      <c r="F78" s="944"/>
      <c r="G78" s="944"/>
    </row>
    <row r="79" spans="1:7" ht="16.5" thickTop="1" thickBot="1" x14ac:dyDescent="0.3">
      <c r="A79" s="594"/>
      <c r="B79" s="936"/>
      <c r="C79" s="937" t="s">
        <v>844</v>
      </c>
      <c r="D79" s="938"/>
      <c r="E79" s="939"/>
      <c r="F79" s="944"/>
      <c r="G79" s="944"/>
    </row>
    <row r="80" spans="1:7" ht="16.5" thickTop="1" thickBot="1" x14ac:dyDescent="0.3">
      <c r="A80" s="594"/>
      <c r="B80" s="945" t="s">
        <v>845</v>
      </c>
      <c r="C80" s="947" t="s">
        <v>846</v>
      </c>
      <c r="D80" s="1026" t="s">
        <v>847</v>
      </c>
      <c r="E80" s="1061">
        <v>22120</v>
      </c>
      <c r="F80" s="944"/>
      <c r="G80" s="944"/>
    </row>
    <row r="81" spans="1:7" ht="15.75" thickBot="1" x14ac:dyDescent="0.3">
      <c r="A81" s="594"/>
      <c r="B81" s="975" t="s">
        <v>848</v>
      </c>
      <c r="C81" s="977" t="s">
        <v>849</v>
      </c>
      <c r="D81" s="1062" t="s">
        <v>850</v>
      </c>
      <c r="E81" s="1063">
        <v>13825</v>
      </c>
      <c r="F81" s="944"/>
      <c r="G81" s="944"/>
    </row>
    <row r="82" spans="1:7" x14ac:dyDescent="0.25">
      <c r="A82" s="594"/>
      <c r="B82" s="949" t="s">
        <v>851</v>
      </c>
      <c r="C82" s="951" t="s">
        <v>852</v>
      </c>
      <c r="D82" s="965" t="s">
        <v>850</v>
      </c>
      <c r="E82" s="1064">
        <f>E83+E86+E87+E88+E89</f>
        <v>8268</v>
      </c>
      <c r="F82" s="944"/>
      <c r="G82" s="944"/>
    </row>
    <row r="83" spans="1:7" x14ac:dyDescent="0.25">
      <c r="A83" s="594"/>
      <c r="B83" s="1010" t="s">
        <v>853</v>
      </c>
      <c r="C83" s="955" t="s">
        <v>854</v>
      </c>
      <c r="D83" s="955" t="s">
        <v>850</v>
      </c>
      <c r="E83" s="1065">
        <f>SUM(E84:E85)</f>
        <v>5248</v>
      </c>
      <c r="F83" s="944"/>
      <c r="G83" s="944"/>
    </row>
    <row r="84" spans="1:7" x14ac:dyDescent="0.25">
      <c r="A84" s="594"/>
      <c r="B84" s="957" t="s">
        <v>855</v>
      </c>
      <c r="C84" s="1066" t="s">
        <v>856</v>
      </c>
      <c r="D84" s="959" t="s">
        <v>850</v>
      </c>
      <c r="E84" s="1067">
        <v>3206</v>
      </c>
      <c r="F84" s="944"/>
      <c r="G84" s="944"/>
    </row>
    <row r="85" spans="1:7" x14ac:dyDescent="0.25">
      <c r="A85" s="594"/>
      <c r="B85" s="957" t="s">
        <v>857</v>
      </c>
      <c r="C85" s="1066" t="s">
        <v>858</v>
      </c>
      <c r="D85" s="959" t="s">
        <v>850</v>
      </c>
      <c r="E85" s="1067">
        <v>2042</v>
      </c>
      <c r="F85" s="944"/>
      <c r="G85" s="944"/>
    </row>
    <row r="86" spans="1:7" x14ac:dyDescent="0.25">
      <c r="A86" s="594"/>
      <c r="B86" s="953" t="s">
        <v>859</v>
      </c>
      <c r="C86" s="955" t="s">
        <v>860</v>
      </c>
      <c r="D86" s="955" t="s">
        <v>850</v>
      </c>
      <c r="E86" s="1068">
        <v>582</v>
      </c>
      <c r="F86" s="944"/>
      <c r="G86" s="944"/>
    </row>
    <row r="87" spans="1:7" x14ac:dyDescent="0.25">
      <c r="A87" s="594"/>
      <c r="B87" s="953" t="s">
        <v>861</v>
      </c>
      <c r="C87" s="955" t="s">
        <v>862</v>
      </c>
      <c r="D87" s="955" t="s">
        <v>850</v>
      </c>
      <c r="E87" s="1068">
        <v>1170</v>
      </c>
      <c r="F87" s="944"/>
      <c r="G87" s="944"/>
    </row>
    <row r="88" spans="1:7" x14ac:dyDescent="0.25">
      <c r="A88" s="594"/>
      <c r="B88" s="1024" t="s">
        <v>863</v>
      </c>
      <c r="C88" s="1069" t="s">
        <v>864</v>
      </c>
      <c r="D88" s="1070" t="s">
        <v>850</v>
      </c>
      <c r="E88" s="1071">
        <v>855</v>
      </c>
      <c r="F88" s="944"/>
      <c r="G88" s="944"/>
    </row>
    <row r="89" spans="1:7" ht="15.75" thickBot="1" x14ac:dyDescent="0.3">
      <c r="A89" s="594"/>
      <c r="B89" s="1072" t="s">
        <v>865</v>
      </c>
      <c r="C89" s="1073" t="s">
        <v>866</v>
      </c>
      <c r="D89" s="1074" t="s">
        <v>850</v>
      </c>
      <c r="E89" s="1075">
        <v>413</v>
      </c>
      <c r="F89" s="944"/>
      <c r="G89" s="944"/>
    </row>
    <row r="90" spans="1:7" x14ac:dyDescent="0.25">
      <c r="A90" s="594"/>
      <c r="B90" s="949" t="s">
        <v>867</v>
      </c>
      <c r="C90" s="951" t="s">
        <v>868</v>
      </c>
      <c r="D90" s="965" t="s">
        <v>850</v>
      </c>
      <c r="E90" s="1076">
        <f>SUM(E91:E93)</f>
        <v>381</v>
      </c>
      <c r="F90" s="944"/>
      <c r="G90" s="944"/>
    </row>
    <row r="91" spans="1:7" x14ac:dyDescent="0.25">
      <c r="A91" s="594"/>
      <c r="B91" s="953" t="s">
        <v>869</v>
      </c>
      <c r="C91" s="955" t="s">
        <v>870</v>
      </c>
      <c r="D91" s="955" t="s">
        <v>850</v>
      </c>
      <c r="E91" s="1077">
        <v>296</v>
      </c>
      <c r="F91" s="944"/>
      <c r="G91" s="944"/>
    </row>
    <row r="92" spans="1:7" x14ac:dyDescent="0.25">
      <c r="A92" s="594"/>
      <c r="B92" s="1010" t="s">
        <v>871</v>
      </c>
      <c r="C92" s="1026" t="s">
        <v>872</v>
      </c>
      <c r="D92" s="1026" t="s">
        <v>850</v>
      </c>
      <c r="E92" s="1078">
        <v>69</v>
      </c>
      <c r="F92" s="944"/>
      <c r="G92" s="944"/>
    </row>
    <row r="93" spans="1:7" ht="15.75" thickBot="1" x14ac:dyDescent="0.3">
      <c r="A93" s="594"/>
      <c r="B93" s="953" t="s">
        <v>873</v>
      </c>
      <c r="C93" s="955" t="s">
        <v>874</v>
      </c>
      <c r="D93" s="955" t="s">
        <v>850</v>
      </c>
      <c r="E93" s="1077">
        <v>16</v>
      </c>
      <c r="F93" s="944"/>
      <c r="G93" s="944"/>
    </row>
    <row r="94" spans="1:7" x14ac:dyDescent="0.25">
      <c r="A94" s="594"/>
      <c r="B94" s="949" t="s">
        <v>875</v>
      </c>
      <c r="C94" s="951" t="s">
        <v>876</v>
      </c>
      <c r="D94" s="1079" t="s">
        <v>850</v>
      </c>
      <c r="E94" s="1080">
        <f>SUM(E95:E97)</f>
        <v>7381</v>
      </c>
      <c r="F94" s="944"/>
      <c r="G94" s="944"/>
    </row>
    <row r="95" spans="1:7" x14ac:dyDescent="0.25">
      <c r="A95" s="594"/>
      <c r="B95" s="1021" t="s">
        <v>877</v>
      </c>
      <c r="C95" s="1081" t="s">
        <v>878</v>
      </c>
      <c r="D95" s="1081" t="s">
        <v>850</v>
      </c>
      <c r="E95" s="1082">
        <f>+E83+E91</f>
        <v>5544</v>
      </c>
      <c r="F95" s="944"/>
      <c r="G95" s="944"/>
    </row>
    <row r="96" spans="1:7" x14ac:dyDescent="0.25">
      <c r="A96" s="594"/>
      <c r="B96" s="1010" t="s">
        <v>879</v>
      </c>
      <c r="C96" s="1026" t="s">
        <v>880</v>
      </c>
      <c r="D96" s="1026" t="s">
        <v>850</v>
      </c>
      <c r="E96" s="1078">
        <f>+E86+E92</f>
        <v>651</v>
      </c>
      <c r="F96" s="944"/>
      <c r="G96" s="944"/>
    </row>
    <row r="97" spans="1:9" ht="15.75" thickBot="1" x14ac:dyDescent="0.3">
      <c r="A97" s="594"/>
      <c r="B97" s="1072" t="s">
        <v>881</v>
      </c>
      <c r="C97" s="1074" t="s">
        <v>882</v>
      </c>
      <c r="D97" s="1074" t="s">
        <v>850</v>
      </c>
      <c r="E97" s="1083">
        <f>+E87+E93</f>
        <v>1186</v>
      </c>
      <c r="F97" s="944"/>
      <c r="G97" s="944"/>
    </row>
    <row r="99" spans="1:9" x14ac:dyDescent="0.25">
      <c r="B99" s="1084" t="s">
        <v>883</v>
      </c>
      <c r="C99" s="594"/>
      <c r="D99" s="594"/>
      <c r="E99" s="594"/>
      <c r="F99" s="594"/>
      <c r="G99" s="594"/>
    </row>
    <row r="100" spans="1:9" x14ac:dyDescent="0.25">
      <c r="B100" s="1084" t="s">
        <v>884</v>
      </c>
      <c r="C100" s="594"/>
      <c r="D100" s="594"/>
      <c r="E100" s="594"/>
      <c r="F100" s="594"/>
      <c r="G100" s="594"/>
    </row>
    <row r="101" spans="1:9" x14ac:dyDescent="0.25">
      <c r="B101" s="594"/>
      <c r="C101" s="594"/>
      <c r="D101" s="594"/>
      <c r="E101" s="594"/>
      <c r="F101" s="594"/>
      <c r="G101" s="594"/>
    </row>
    <row r="102" spans="1:9" x14ac:dyDescent="0.25">
      <c r="B102" s="594"/>
      <c r="C102" s="594"/>
      <c r="D102" s="594"/>
      <c r="E102" s="594"/>
      <c r="F102" s="594"/>
      <c r="G102" s="594"/>
    </row>
    <row r="103" spans="1:9" ht="15.75" thickBot="1" x14ac:dyDescent="0.3">
      <c r="B103" s="1084" t="s">
        <v>885</v>
      </c>
      <c r="C103" s="1084" t="s">
        <v>886</v>
      </c>
      <c r="D103" s="594"/>
      <c r="E103" s="594"/>
      <c r="F103" s="594"/>
      <c r="G103" s="594"/>
    </row>
    <row r="104" spans="1:9" ht="26.25" thickBot="1" x14ac:dyDescent="0.3">
      <c r="B104" s="1085"/>
      <c r="C104" s="1086" t="s">
        <v>887</v>
      </c>
      <c r="D104" s="1086"/>
      <c r="E104" s="1086"/>
      <c r="F104" s="1087" t="s">
        <v>888</v>
      </c>
      <c r="G104" s="1088" t="s">
        <v>889</v>
      </c>
    </row>
    <row r="105" spans="1:9" ht="15.75" x14ac:dyDescent="0.25">
      <c r="B105" s="1089" t="s">
        <v>890</v>
      </c>
      <c r="C105" s="1090" t="s">
        <v>891</v>
      </c>
      <c r="D105" s="1090"/>
      <c r="E105" s="1090"/>
      <c r="F105" s="1091"/>
      <c r="G105" s="1092"/>
      <c r="H105" s="944"/>
      <c r="I105" s="944"/>
    </row>
    <row r="106" spans="1:9" ht="15.75" x14ac:dyDescent="0.25">
      <c r="B106" s="1093" t="s">
        <v>892</v>
      </c>
      <c r="C106" s="1094" t="s">
        <v>893</v>
      </c>
      <c r="D106" s="1094"/>
      <c r="E106" s="1094"/>
      <c r="F106" s="1095"/>
      <c r="G106" s="1096"/>
      <c r="H106" s="944"/>
      <c r="I106" s="944"/>
    </row>
    <row r="107" spans="1:9" ht="15.75" thickBot="1" x14ac:dyDescent="0.3">
      <c r="B107" s="1097" t="s">
        <v>894</v>
      </c>
      <c r="C107" s="1098" t="s">
        <v>895</v>
      </c>
      <c r="D107" s="1098"/>
      <c r="E107" s="1098"/>
      <c r="F107" s="1099"/>
      <c r="G107" s="1100"/>
      <c r="H107" s="944"/>
      <c r="I107" s="944"/>
    </row>
  </sheetData>
  <mergeCells count="5">
    <mergeCell ref="B41:B42"/>
    <mergeCell ref="C104:E104"/>
    <mergeCell ref="C105:E105"/>
    <mergeCell ref="C106:E106"/>
    <mergeCell ref="C107:E10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8DF6-74EE-43C7-8C08-225F86CA0749}">
  <sheetPr codeName="Sheet103">
    <tabColor theme="0" tint="-0.14999847407452621"/>
  </sheetPr>
  <dimension ref="A1:F198"/>
  <sheetViews>
    <sheetView topLeftCell="A183" workbookViewId="0">
      <selection activeCell="F8" sqref="F8"/>
    </sheetView>
  </sheetViews>
  <sheetFormatPr defaultRowHeight="15" x14ac:dyDescent="0.25"/>
  <cols>
    <col min="2" max="2" width="8.5703125" style="123" customWidth="1"/>
    <col min="3" max="3" width="78.42578125" style="123" customWidth="1"/>
    <col min="4" max="4" width="16.42578125" style="123" customWidth="1"/>
    <col min="5" max="5" width="21.140625" style="123" customWidth="1"/>
    <col min="6" max="6" width="9.140625" style="123"/>
  </cols>
  <sheetData>
    <row r="1" spans="1:6" x14ac:dyDescent="0.25">
      <c r="A1" s="594"/>
      <c r="B1" s="594"/>
      <c r="C1" s="594"/>
      <c r="D1" s="594"/>
      <c r="E1" s="594"/>
    </row>
    <row r="2" spans="1:6" ht="84" x14ac:dyDescent="0.25">
      <c r="A2" s="594"/>
      <c r="B2" s="594"/>
      <c r="C2" s="594"/>
      <c r="D2" s="594"/>
      <c r="E2" s="596" t="s">
        <v>896</v>
      </c>
    </row>
    <row r="3" spans="1:6" x14ac:dyDescent="0.25">
      <c r="A3" s="594"/>
      <c r="B3" s="594"/>
      <c r="C3" s="29" t="s">
        <v>1333</v>
      </c>
      <c r="D3" s="594"/>
      <c r="E3" s="594"/>
    </row>
    <row r="4" spans="1:6" x14ac:dyDescent="0.25">
      <c r="A4" s="594"/>
      <c r="B4" s="594"/>
      <c r="C4" s="29" t="s">
        <v>1334</v>
      </c>
      <c r="D4" s="594"/>
      <c r="E4" s="594"/>
    </row>
    <row r="5" spans="1:6" x14ac:dyDescent="0.25">
      <c r="A5" s="594"/>
      <c r="B5" s="594"/>
      <c r="C5" s="594"/>
      <c r="D5" s="594"/>
      <c r="E5" s="594"/>
    </row>
    <row r="6" spans="1:6" ht="15.75" x14ac:dyDescent="0.25">
      <c r="A6" s="594"/>
      <c r="B6" s="594"/>
      <c r="C6" s="1101" t="s">
        <v>897</v>
      </c>
      <c r="D6" s="594"/>
      <c r="E6" s="594"/>
    </row>
    <row r="7" spans="1:6" ht="15.75" x14ac:dyDescent="0.25">
      <c r="A7" s="594"/>
      <c r="B7" s="594"/>
      <c r="C7" s="1101"/>
      <c r="D7" s="594"/>
      <c r="E7" s="594"/>
    </row>
    <row r="8" spans="1:6" ht="15.75" thickBot="1" x14ac:dyDescent="0.3">
      <c r="A8" s="594"/>
      <c r="B8" s="594"/>
      <c r="C8" s="594"/>
      <c r="D8" s="594"/>
      <c r="E8" s="594"/>
    </row>
    <row r="9" spans="1:6" ht="15.75" thickBot="1" x14ac:dyDescent="0.3">
      <c r="A9" s="594"/>
      <c r="B9" s="1102" t="s">
        <v>2</v>
      </c>
      <c r="C9" s="933" t="s">
        <v>898</v>
      </c>
      <c r="D9" s="1103" t="s">
        <v>716</v>
      </c>
      <c r="E9" s="1104" t="s">
        <v>59</v>
      </c>
    </row>
    <row r="10" spans="1:6" ht="15.75" thickBot="1" x14ac:dyDescent="0.3">
      <c r="A10" s="594"/>
      <c r="B10" s="1105"/>
      <c r="C10" s="933" t="s">
        <v>899</v>
      </c>
      <c r="D10" s="933"/>
      <c r="E10" s="1106"/>
    </row>
    <row r="11" spans="1:6" ht="15.75" x14ac:dyDescent="0.25">
      <c r="A11" s="594"/>
      <c r="B11" s="949" t="s">
        <v>64</v>
      </c>
      <c r="C11" s="951" t="s">
        <v>900</v>
      </c>
      <c r="D11" s="951" t="s">
        <v>901</v>
      </c>
      <c r="E11" s="1107">
        <v>3507.3</v>
      </c>
      <c r="F11" s="1108"/>
    </row>
    <row r="12" spans="1:6" ht="15.75" x14ac:dyDescent="0.25">
      <c r="A12" s="594"/>
      <c r="B12" s="967" t="s">
        <v>70</v>
      </c>
      <c r="C12" s="969" t="s">
        <v>902</v>
      </c>
      <c r="D12" s="942" t="s">
        <v>901</v>
      </c>
      <c r="E12" s="1109">
        <v>1588</v>
      </c>
      <c r="F12" s="1108"/>
    </row>
    <row r="13" spans="1:6" ht="15.75" x14ac:dyDescent="0.25">
      <c r="A13" s="594"/>
      <c r="B13" s="967" t="s">
        <v>98</v>
      </c>
      <c r="C13" s="969" t="s">
        <v>903</v>
      </c>
      <c r="D13" s="969" t="s">
        <v>901</v>
      </c>
      <c r="E13" s="1109">
        <v>1095</v>
      </c>
      <c r="F13" s="1108"/>
    </row>
    <row r="14" spans="1:6" ht="15.75" x14ac:dyDescent="0.25">
      <c r="A14" s="594"/>
      <c r="B14" s="967" t="s">
        <v>258</v>
      </c>
      <c r="C14" s="969" t="s">
        <v>904</v>
      </c>
      <c r="D14" s="969" t="s">
        <v>901</v>
      </c>
      <c r="E14" s="1109">
        <v>32412</v>
      </c>
      <c r="F14" s="1108"/>
    </row>
    <row r="15" spans="1:6" ht="15.75" x14ac:dyDescent="0.25">
      <c r="A15" s="594"/>
      <c r="B15" s="967" t="s">
        <v>260</v>
      </c>
      <c r="C15" s="969" t="s">
        <v>905</v>
      </c>
      <c r="D15" s="969" t="s">
        <v>901</v>
      </c>
      <c r="E15" s="1109">
        <v>0</v>
      </c>
      <c r="F15" s="1108"/>
    </row>
    <row r="16" spans="1:6" ht="15.75" x14ac:dyDescent="0.25">
      <c r="A16" s="594"/>
      <c r="B16" s="967" t="s">
        <v>268</v>
      </c>
      <c r="C16" s="969" t="s">
        <v>906</v>
      </c>
      <c r="D16" s="969" t="s">
        <v>901</v>
      </c>
      <c r="E16" s="1109">
        <v>1816</v>
      </c>
      <c r="F16" s="1108"/>
    </row>
    <row r="17" spans="1:6" x14ac:dyDescent="0.25">
      <c r="A17" s="594"/>
      <c r="B17" s="953" t="s">
        <v>270</v>
      </c>
      <c r="C17" s="955" t="s">
        <v>907</v>
      </c>
      <c r="D17" s="955" t="s">
        <v>908</v>
      </c>
      <c r="E17" s="1096">
        <v>365</v>
      </c>
      <c r="F17" s="1108"/>
    </row>
    <row r="18" spans="1:6" x14ac:dyDescent="0.25">
      <c r="A18" s="594"/>
      <c r="B18" s="953" t="s">
        <v>607</v>
      </c>
      <c r="C18" s="955" t="s">
        <v>909</v>
      </c>
      <c r="D18" s="955" t="s">
        <v>910</v>
      </c>
      <c r="E18" s="1096">
        <v>260</v>
      </c>
      <c r="F18" s="1108"/>
    </row>
    <row r="19" spans="1:6" x14ac:dyDescent="0.25">
      <c r="A19" s="594"/>
      <c r="B19" s="953" t="s">
        <v>608</v>
      </c>
      <c r="C19" s="955" t="s">
        <v>911</v>
      </c>
      <c r="D19" s="955" t="s">
        <v>910</v>
      </c>
      <c r="E19" s="1096">
        <v>40</v>
      </c>
      <c r="F19" s="1108"/>
    </row>
    <row r="20" spans="1:6" x14ac:dyDescent="0.25">
      <c r="A20" s="594"/>
      <c r="B20" s="953" t="s">
        <v>912</v>
      </c>
      <c r="C20" s="955" t="s">
        <v>913</v>
      </c>
      <c r="D20" s="1026" t="s">
        <v>910</v>
      </c>
      <c r="E20" s="1096">
        <v>10</v>
      </c>
      <c r="F20" s="1108"/>
    </row>
    <row r="21" spans="1:6" ht="15.75" x14ac:dyDescent="0.25">
      <c r="A21" s="594"/>
      <c r="B21" s="967" t="s">
        <v>272</v>
      </c>
      <c r="C21" s="969" t="s">
        <v>914</v>
      </c>
      <c r="D21" s="969" t="s">
        <v>901</v>
      </c>
      <c r="E21" s="1109">
        <v>0</v>
      </c>
      <c r="F21" s="1108"/>
    </row>
    <row r="22" spans="1:6" x14ac:dyDescent="0.25">
      <c r="A22" s="594"/>
      <c r="B22" s="953" t="s">
        <v>915</v>
      </c>
      <c r="C22" s="955" t="s">
        <v>907</v>
      </c>
      <c r="D22" s="955" t="s">
        <v>908</v>
      </c>
      <c r="E22" s="1096">
        <v>0</v>
      </c>
      <c r="F22" s="1108"/>
    </row>
    <row r="23" spans="1:6" x14ac:dyDescent="0.25">
      <c r="A23" s="594"/>
      <c r="B23" s="953" t="s">
        <v>916</v>
      </c>
      <c r="C23" s="955" t="s">
        <v>909</v>
      </c>
      <c r="D23" s="955" t="s">
        <v>910</v>
      </c>
      <c r="E23" s="1096">
        <v>0</v>
      </c>
      <c r="F23" s="1108"/>
    </row>
    <row r="24" spans="1:6" x14ac:dyDescent="0.25">
      <c r="A24" s="594"/>
      <c r="B24" s="953" t="s">
        <v>917</v>
      </c>
      <c r="C24" s="955" t="s">
        <v>918</v>
      </c>
      <c r="D24" s="955" t="s">
        <v>910</v>
      </c>
      <c r="E24" s="1096">
        <v>0</v>
      </c>
      <c r="F24" s="1108"/>
    </row>
    <row r="25" spans="1:6" x14ac:dyDescent="0.25">
      <c r="A25" s="594"/>
      <c r="B25" s="967" t="s">
        <v>919</v>
      </c>
      <c r="C25" s="969" t="s">
        <v>920</v>
      </c>
      <c r="D25" s="969" t="s">
        <v>921</v>
      </c>
      <c r="E25" s="1109">
        <v>2600</v>
      </c>
      <c r="F25" s="1108"/>
    </row>
    <row r="26" spans="1:6" x14ac:dyDescent="0.25">
      <c r="A26" s="594"/>
      <c r="B26" s="953" t="s">
        <v>922</v>
      </c>
      <c r="C26" s="955" t="s">
        <v>923</v>
      </c>
      <c r="D26" s="955" t="s">
        <v>921</v>
      </c>
      <c r="E26" s="1096">
        <v>0</v>
      </c>
      <c r="F26" s="1108"/>
    </row>
    <row r="27" spans="1:6" x14ac:dyDescent="0.25">
      <c r="A27" s="594"/>
      <c r="B27" s="953" t="s">
        <v>924</v>
      </c>
      <c r="C27" s="955" t="s">
        <v>925</v>
      </c>
      <c r="D27" s="955" t="s">
        <v>921</v>
      </c>
      <c r="E27" s="1096">
        <v>3500</v>
      </c>
      <c r="F27" s="1108"/>
    </row>
    <row r="28" spans="1:6" x14ac:dyDescent="0.25">
      <c r="A28" s="594"/>
      <c r="B28" s="953" t="s">
        <v>926</v>
      </c>
      <c r="C28" s="955" t="s">
        <v>927</v>
      </c>
      <c r="D28" s="955" t="s">
        <v>921</v>
      </c>
      <c r="E28" s="1096">
        <v>0</v>
      </c>
      <c r="F28" s="1108"/>
    </row>
    <row r="29" spans="1:6" x14ac:dyDescent="0.25">
      <c r="A29" s="594"/>
      <c r="B29" s="953" t="s">
        <v>928</v>
      </c>
      <c r="C29" s="955" t="s">
        <v>929</v>
      </c>
      <c r="D29" s="955" t="s">
        <v>921</v>
      </c>
      <c r="E29" s="1096">
        <v>0</v>
      </c>
      <c r="F29" s="1108"/>
    </row>
    <row r="30" spans="1:6" ht="15.75" thickBot="1" x14ac:dyDescent="0.3">
      <c r="A30" s="594"/>
      <c r="B30" s="1072" t="s">
        <v>930</v>
      </c>
      <c r="C30" s="1074" t="s">
        <v>931</v>
      </c>
      <c r="D30" s="1074" t="s">
        <v>921</v>
      </c>
      <c r="E30" s="1110">
        <v>8000</v>
      </c>
      <c r="F30" s="1108"/>
    </row>
    <row r="31" spans="1:6" ht="15.75" thickBot="1" x14ac:dyDescent="0.3">
      <c r="A31" s="594"/>
      <c r="B31" s="1105"/>
      <c r="C31" s="933" t="s">
        <v>932</v>
      </c>
      <c r="D31" s="933"/>
      <c r="E31" s="1106"/>
      <c r="F31" s="1108"/>
    </row>
    <row r="32" spans="1:6" x14ac:dyDescent="0.25">
      <c r="A32" s="594"/>
      <c r="B32" s="1111" t="s">
        <v>105</v>
      </c>
      <c r="C32" s="1112" t="s">
        <v>933</v>
      </c>
      <c r="D32" s="1113" t="s">
        <v>850</v>
      </c>
      <c r="E32" s="1068">
        <v>20</v>
      </c>
      <c r="F32" s="1108"/>
    </row>
    <row r="33" spans="1:6" x14ac:dyDescent="0.25">
      <c r="A33" s="594"/>
      <c r="B33" s="953" t="s">
        <v>114</v>
      </c>
      <c r="C33" s="1114" t="s">
        <v>934</v>
      </c>
      <c r="D33" s="1113" t="s">
        <v>850</v>
      </c>
      <c r="E33" s="1068">
        <v>25</v>
      </c>
      <c r="F33" s="1108"/>
    </row>
    <row r="34" spans="1:6" ht="15.75" thickBot="1" x14ac:dyDescent="0.3">
      <c r="A34" s="594"/>
      <c r="B34" s="1115" t="s">
        <v>289</v>
      </c>
      <c r="C34" s="1116" t="s">
        <v>935</v>
      </c>
      <c r="D34" s="1117" t="s">
        <v>936</v>
      </c>
      <c r="E34" s="1118">
        <v>55</v>
      </c>
      <c r="F34" s="1108"/>
    </row>
    <row r="35" spans="1:6" ht="15.75" thickBot="1" x14ac:dyDescent="0.3">
      <c r="A35" s="594"/>
      <c r="B35" s="1105"/>
      <c r="C35" s="933" t="s">
        <v>937</v>
      </c>
      <c r="D35" s="933"/>
      <c r="E35" s="1106"/>
      <c r="F35" s="1108"/>
    </row>
    <row r="36" spans="1:6" x14ac:dyDescent="0.25">
      <c r="A36" s="594"/>
      <c r="B36" s="967" t="s">
        <v>125</v>
      </c>
      <c r="C36" s="1119" t="s">
        <v>938</v>
      </c>
      <c r="D36" s="969" t="s">
        <v>850</v>
      </c>
      <c r="E36" s="1120">
        <v>0</v>
      </c>
      <c r="F36" s="1108"/>
    </row>
    <row r="37" spans="1:6" x14ac:dyDescent="0.25">
      <c r="A37" s="594"/>
      <c r="B37" s="953" t="s">
        <v>401</v>
      </c>
      <c r="C37" s="1114" t="s">
        <v>939</v>
      </c>
      <c r="D37" s="955" t="s">
        <v>850</v>
      </c>
      <c r="E37" s="1068">
        <v>0</v>
      </c>
      <c r="F37" s="1108"/>
    </row>
    <row r="38" spans="1:6" ht="15.75" x14ac:dyDescent="0.25">
      <c r="A38" s="594"/>
      <c r="B38" s="1121" t="s">
        <v>402</v>
      </c>
      <c r="C38" s="1119" t="s">
        <v>940</v>
      </c>
      <c r="D38" s="969" t="s">
        <v>719</v>
      </c>
      <c r="E38" s="1109">
        <v>365.51100000000002</v>
      </c>
      <c r="F38" s="1108"/>
    </row>
    <row r="39" spans="1:6" ht="25.5" x14ac:dyDescent="0.25">
      <c r="A39" s="594"/>
      <c r="B39" s="1122" t="s">
        <v>941</v>
      </c>
      <c r="C39" s="1123" t="s">
        <v>942</v>
      </c>
      <c r="D39" s="955" t="s">
        <v>724</v>
      </c>
      <c r="E39" s="1096">
        <v>0</v>
      </c>
      <c r="F39" s="1108"/>
    </row>
    <row r="40" spans="1:6" ht="15.75" x14ac:dyDescent="0.25">
      <c r="A40" s="594"/>
      <c r="B40" s="1122" t="s">
        <v>943</v>
      </c>
      <c r="C40" s="1123" t="s">
        <v>944</v>
      </c>
      <c r="D40" s="955" t="s">
        <v>724</v>
      </c>
      <c r="E40" s="1096">
        <v>0</v>
      </c>
      <c r="F40" s="1108"/>
    </row>
    <row r="41" spans="1:6" ht="25.5" x14ac:dyDescent="0.25">
      <c r="A41" s="594"/>
      <c r="B41" s="1122" t="s">
        <v>945</v>
      </c>
      <c r="C41" s="1123" t="s">
        <v>946</v>
      </c>
      <c r="D41" s="955" t="s">
        <v>724</v>
      </c>
      <c r="E41" s="1096">
        <v>0</v>
      </c>
      <c r="F41" s="1108"/>
    </row>
    <row r="42" spans="1:6" ht="15.75" x14ac:dyDescent="0.25">
      <c r="A42" s="594"/>
      <c r="B42" s="953" t="s">
        <v>947</v>
      </c>
      <c r="C42" s="990" t="s">
        <v>948</v>
      </c>
      <c r="D42" s="955" t="s">
        <v>724</v>
      </c>
      <c r="E42" s="1096">
        <v>365.51100000000002</v>
      </c>
      <c r="F42" s="1108"/>
    </row>
    <row r="43" spans="1:6" ht="15.75" x14ac:dyDescent="0.25">
      <c r="A43" s="594"/>
      <c r="B43" s="967" t="s">
        <v>127</v>
      </c>
      <c r="C43" s="1124" t="s">
        <v>949</v>
      </c>
      <c r="D43" s="969" t="s">
        <v>719</v>
      </c>
      <c r="E43" s="1109">
        <v>413.37100000000004</v>
      </c>
      <c r="F43" s="1108"/>
    </row>
    <row r="44" spans="1:6" ht="15.75" x14ac:dyDescent="0.25">
      <c r="A44" s="594"/>
      <c r="B44" s="967" t="s">
        <v>135</v>
      </c>
      <c r="C44" s="1119" t="s">
        <v>950</v>
      </c>
      <c r="D44" s="969" t="s">
        <v>719</v>
      </c>
      <c r="E44" s="1109">
        <v>128.762</v>
      </c>
      <c r="F44" s="1108"/>
    </row>
    <row r="45" spans="1:6" x14ac:dyDescent="0.25">
      <c r="A45" s="594"/>
      <c r="B45" s="953" t="s">
        <v>403</v>
      </c>
      <c r="C45" s="1114" t="s">
        <v>951</v>
      </c>
      <c r="D45" s="955" t="s">
        <v>850</v>
      </c>
      <c r="E45" s="1068">
        <v>1</v>
      </c>
      <c r="F45" s="1108"/>
    </row>
    <row r="46" spans="1:6" x14ac:dyDescent="0.25">
      <c r="A46" s="594"/>
      <c r="B46" s="953" t="s">
        <v>952</v>
      </c>
      <c r="C46" s="1114" t="s">
        <v>953</v>
      </c>
      <c r="D46" s="955" t="s">
        <v>850</v>
      </c>
      <c r="E46" s="1068">
        <v>1</v>
      </c>
      <c r="F46" s="1108"/>
    </row>
    <row r="47" spans="1:6" x14ac:dyDescent="0.25">
      <c r="A47" s="594"/>
      <c r="B47" s="953" t="s">
        <v>954</v>
      </c>
      <c r="C47" s="1066" t="s">
        <v>955</v>
      </c>
      <c r="D47" s="959" t="s">
        <v>727</v>
      </c>
      <c r="E47" s="1125">
        <v>128.762</v>
      </c>
      <c r="F47" s="1108"/>
    </row>
    <row r="48" spans="1:6" x14ac:dyDescent="0.25">
      <c r="A48" s="594"/>
      <c r="B48" s="953" t="s">
        <v>624</v>
      </c>
      <c r="C48" s="1114" t="s">
        <v>956</v>
      </c>
      <c r="D48" s="955" t="s">
        <v>850</v>
      </c>
      <c r="E48" s="1068">
        <v>0</v>
      </c>
      <c r="F48" s="1108"/>
    </row>
    <row r="49" spans="1:6" x14ac:dyDescent="0.25">
      <c r="A49" s="594"/>
      <c r="B49" s="953" t="s">
        <v>957</v>
      </c>
      <c r="C49" s="1066" t="s">
        <v>958</v>
      </c>
      <c r="D49" s="959" t="s">
        <v>727</v>
      </c>
      <c r="E49" s="1125">
        <v>0</v>
      </c>
      <c r="F49" s="1108"/>
    </row>
    <row r="50" spans="1:6" x14ac:dyDescent="0.25">
      <c r="A50" s="594"/>
      <c r="B50" s="967" t="s">
        <v>404</v>
      </c>
      <c r="C50" s="1119" t="s">
        <v>959</v>
      </c>
      <c r="D50" s="969" t="s">
        <v>850</v>
      </c>
      <c r="E50" s="1120">
        <v>0</v>
      </c>
      <c r="F50" s="1108"/>
    </row>
    <row r="51" spans="1:6" x14ac:dyDescent="0.25">
      <c r="A51" s="594"/>
      <c r="B51" s="967" t="s">
        <v>410</v>
      </c>
      <c r="C51" s="1119" t="s">
        <v>960</v>
      </c>
      <c r="D51" s="969" t="s">
        <v>850</v>
      </c>
      <c r="E51" s="1120">
        <v>2</v>
      </c>
      <c r="F51" s="1108"/>
    </row>
    <row r="52" spans="1:6" x14ac:dyDescent="0.25">
      <c r="A52" s="594"/>
      <c r="B52" s="967" t="s">
        <v>411</v>
      </c>
      <c r="C52" s="1119" t="s">
        <v>961</v>
      </c>
      <c r="D52" s="969" t="s">
        <v>850</v>
      </c>
      <c r="E52" s="1120">
        <v>8</v>
      </c>
      <c r="F52" s="1108"/>
    </row>
    <row r="53" spans="1:6" x14ac:dyDescent="0.25">
      <c r="A53" s="594"/>
      <c r="B53" s="967" t="s">
        <v>417</v>
      </c>
      <c r="C53" s="1119" t="s">
        <v>962</v>
      </c>
      <c r="D53" s="969" t="s">
        <v>850</v>
      </c>
      <c r="E53" s="1120">
        <v>0</v>
      </c>
      <c r="F53" s="1108"/>
    </row>
    <row r="54" spans="1:6" x14ac:dyDescent="0.25">
      <c r="A54" s="594"/>
      <c r="B54" s="967" t="s">
        <v>421</v>
      </c>
      <c r="C54" s="1119" t="s">
        <v>963</v>
      </c>
      <c r="D54" s="955" t="s">
        <v>850</v>
      </c>
      <c r="E54" s="1068">
        <v>9</v>
      </c>
      <c r="F54" s="1108"/>
    </row>
    <row r="55" spans="1:6" x14ac:dyDescent="0.25">
      <c r="A55" s="594"/>
      <c r="B55" s="1121" t="s">
        <v>424</v>
      </c>
      <c r="C55" s="1119" t="s">
        <v>964</v>
      </c>
      <c r="D55" s="969" t="s">
        <v>850</v>
      </c>
      <c r="E55" s="1120">
        <v>0</v>
      </c>
      <c r="F55" s="1108"/>
    </row>
    <row r="56" spans="1:6" ht="15.75" thickBot="1" x14ac:dyDescent="0.3">
      <c r="A56" s="594"/>
      <c r="B56" s="1115" t="s">
        <v>439</v>
      </c>
      <c r="C56" s="1116" t="s">
        <v>965</v>
      </c>
      <c r="D56" s="1117" t="s">
        <v>966</v>
      </c>
      <c r="E56" s="1118">
        <v>20</v>
      </c>
      <c r="F56" s="1108"/>
    </row>
    <row r="57" spans="1:6" ht="15.75" thickBot="1" x14ac:dyDescent="0.3">
      <c r="A57" s="594"/>
      <c r="B57" s="1105"/>
      <c r="C57" s="933" t="s">
        <v>967</v>
      </c>
      <c r="D57" s="933"/>
      <c r="E57" s="1106"/>
      <c r="F57" s="1108"/>
    </row>
    <row r="58" spans="1:6" x14ac:dyDescent="0.25">
      <c r="A58" s="594"/>
      <c r="B58" s="953" t="s">
        <v>139</v>
      </c>
      <c r="C58" s="955" t="s">
        <v>968</v>
      </c>
      <c r="D58" s="955" t="s">
        <v>850</v>
      </c>
      <c r="E58" s="1068">
        <v>20</v>
      </c>
      <c r="F58" s="1108"/>
    </row>
    <row r="59" spans="1:6" x14ac:dyDescent="0.25">
      <c r="A59" s="594"/>
      <c r="B59" s="953" t="s">
        <v>141</v>
      </c>
      <c r="C59" s="955" t="s">
        <v>969</v>
      </c>
      <c r="D59" s="955" t="s">
        <v>850</v>
      </c>
      <c r="E59" s="1068">
        <v>23</v>
      </c>
      <c r="F59" s="1108"/>
    </row>
    <row r="60" spans="1:6" x14ac:dyDescent="0.25">
      <c r="A60" s="594"/>
      <c r="B60" s="953" t="s">
        <v>143</v>
      </c>
      <c r="C60" s="955" t="s">
        <v>970</v>
      </c>
      <c r="D60" s="955" t="s">
        <v>850</v>
      </c>
      <c r="E60" s="1068">
        <v>25</v>
      </c>
      <c r="F60" s="1108"/>
    </row>
    <row r="61" spans="1:6" x14ac:dyDescent="0.25">
      <c r="A61" s="594"/>
      <c r="B61" s="967" t="s">
        <v>452</v>
      </c>
      <c r="C61" s="969" t="s">
        <v>971</v>
      </c>
      <c r="D61" s="1126" t="s">
        <v>966</v>
      </c>
      <c r="E61" s="1109">
        <v>35</v>
      </c>
      <c r="F61" s="1108"/>
    </row>
    <row r="62" spans="1:6" x14ac:dyDescent="0.25">
      <c r="A62" s="594"/>
      <c r="B62" s="953" t="s">
        <v>456</v>
      </c>
      <c r="C62" s="955" t="s">
        <v>972</v>
      </c>
      <c r="D62" s="1081" t="s">
        <v>973</v>
      </c>
      <c r="E62" s="1127">
        <f>SUM(E63:E64)</f>
        <v>91.266259999999988</v>
      </c>
      <c r="F62" s="1108"/>
    </row>
    <row r="63" spans="1:6" x14ac:dyDescent="0.25">
      <c r="A63" s="594"/>
      <c r="B63" s="957" t="s">
        <v>974</v>
      </c>
      <c r="C63" s="1066" t="s">
        <v>975</v>
      </c>
      <c r="D63" s="959" t="s">
        <v>973</v>
      </c>
      <c r="E63" s="1125">
        <v>39.844735</v>
      </c>
      <c r="F63" s="1108"/>
    </row>
    <row r="64" spans="1:6" x14ac:dyDescent="0.25">
      <c r="A64" s="594"/>
      <c r="B64" s="957" t="s">
        <v>976</v>
      </c>
      <c r="C64" s="1066" t="s">
        <v>977</v>
      </c>
      <c r="D64" s="959" t="s">
        <v>973</v>
      </c>
      <c r="E64" s="1125">
        <v>51.421524999999995</v>
      </c>
      <c r="F64" s="1108"/>
    </row>
    <row r="65" spans="1:6" x14ac:dyDescent="0.25">
      <c r="A65" s="594"/>
      <c r="B65" s="953" t="s">
        <v>458</v>
      </c>
      <c r="C65" s="955" t="s">
        <v>978</v>
      </c>
      <c r="D65" s="955" t="s">
        <v>850</v>
      </c>
      <c r="E65" s="1068">
        <v>7396</v>
      </c>
      <c r="F65" s="1108"/>
    </row>
    <row r="66" spans="1:6" x14ac:dyDescent="0.25">
      <c r="A66" s="594"/>
      <c r="B66" s="953" t="s">
        <v>462</v>
      </c>
      <c r="C66" s="955" t="s">
        <v>979</v>
      </c>
      <c r="D66" s="955" t="s">
        <v>850</v>
      </c>
      <c r="E66" s="1068">
        <v>152</v>
      </c>
      <c r="F66" s="1108"/>
    </row>
    <row r="67" spans="1:6" x14ac:dyDescent="0.25">
      <c r="A67" s="594"/>
      <c r="B67" s="953" t="s">
        <v>466</v>
      </c>
      <c r="C67" s="955" t="s">
        <v>980</v>
      </c>
      <c r="D67" s="955" t="s">
        <v>850</v>
      </c>
      <c r="E67" s="1068">
        <v>0</v>
      </c>
      <c r="F67" s="1108"/>
    </row>
    <row r="68" spans="1:6" x14ac:dyDescent="0.25">
      <c r="A68" s="594"/>
      <c r="B68" s="953" t="s">
        <v>470</v>
      </c>
      <c r="C68" s="955" t="s">
        <v>981</v>
      </c>
      <c r="D68" s="955" t="s">
        <v>850</v>
      </c>
      <c r="E68" s="1068">
        <v>220</v>
      </c>
      <c r="F68" s="1108"/>
    </row>
    <row r="69" spans="1:6" x14ac:dyDescent="0.25">
      <c r="A69" s="594"/>
      <c r="B69" s="953" t="s">
        <v>486</v>
      </c>
      <c r="C69" s="955" t="s">
        <v>982</v>
      </c>
      <c r="D69" s="955" t="s">
        <v>850</v>
      </c>
      <c r="E69" s="1065">
        <f>SUM(E70:E72)</f>
        <v>3584</v>
      </c>
      <c r="F69" s="1108"/>
    </row>
    <row r="70" spans="1:6" x14ac:dyDescent="0.25">
      <c r="A70" s="594"/>
      <c r="B70" s="957" t="s">
        <v>983</v>
      </c>
      <c r="C70" s="1066" t="s">
        <v>984</v>
      </c>
      <c r="D70" s="959" t="s">
        <v>850</v>
      </c>
      <c r="E70" s="1067">
        <v>3266</v>
      </c>
      <c r="F70" s="1108"/>
    </row>
    <row r="71" spans="1:6" x14ac:dyDescent="0.25">
      <c r="A71" s="594"/>
      <c r="B71" s="957" t="s">
        <v>985</v>
      </c>
      <c r="C71" s="1066" t="s">
        <v>986</v>
      </c>
      <c r="D71" s="959" t="s">
        <v>850</v>
      </c>
      <c r="E71" s="1067">
        <v>0</v>
      </c>
      <c r="F71" s="1108"/>
    </row>
    <row r="72" spans="1:6" x14ac:dyDescent="0.25">
      <c r="A72" s="594"/>
      <c r="B72" s="957" t="s">
        <v>987</v>
      </c>
      <c r="C72" s="1066" t="s">
        <v>988</v>
      </c>
      <c r="D72" s="959" t="s">
        <v>850</v>
      </c>
      <c r="E72" s="1067">
        <v>318</v>
      </c>
      <c r="F72" s="1108"/>
    </row>
    <row r="73" spans="1:6" x14ac:dyDescent="0.25">
      <c r="A73" s="594"/>
      <c r="B73" s="953" t="s">
        <v>488</v>
      </c>
      <c r="C73" s="955" t="s">
        <v>989</v>
      </c>
      <c r="D73" s="955" t="s">
        <v>850</v>
      </c>
      <c r="E73" s="1068">
        <v>4080</v>
      </c>
      <c r="F73" s="1108"/>
    </row>
    <row r="74" spans="1:6" ht="15.75" thickBot="1" x14ac:dyDescent="0.3">
      <c r="A74" s="594"/>
      <c r="B74" s="1072" t="s">
        <v>639</v>
      </c>
      <c r="C74" s="1074" t="s">
        <v>990</v>
      </c>
      <c r="D74" s="1074" t="s">
        <v>850</v>
      </c>
      <c r="E74" s="1075">
        <v>80</v>
      </c>
      <c r="F74" s="1108"/>
    </row>
    <row r="75" spans="1:6" ht="15.75" thickBot="1" x14ac:dyDescent="0.3">
      <c r="A75" s="594"/>
      <c r="B75" s="1105"/>
      <c r="C75" s="933" t="s">
        <v>991</v>
      </c>
      <c r="D75" s="933"/>
      <c r="E75" s="1106"/>
      <c r="F75" s="1108"/>
    </row>
    <row r="76" spans="1:6" x14ac:dyDescent="0.25">
      <c r="A76" s="594"/>
      <c r="B76" s="953" t="s">
        <v>492</v>
      </c>
      <c r="C76" s="955" t="s">
        <v>992</v>
      </c>
      <c r="D76" s="955" t="s">
        <v>850</v>
      </c>
      <c r="E76" s="1068">
        <v>19</v>
      </c>
      <c r="F76" s="1108"/>
    </row>
    <row r="77" spans="1:6" x14ac:dyDescent="0.25">
      <c r="A77" s="594"/>
      <c r="B77" s="953" t="s">
        <v>149</v>
      </c>
      <c r="C77" s="955" t="s">
        <v>993</v>
      </c>
      <c r="D77" s="955" t="s">
        <v>850</v>
      </c>
      <c r="E77" s="1068">
        <v>53</v>
      </c>
      <c r="F77" s="1108"/>
    </row>
    <row r="78" spans="1:6" x14ac:dyDescent="0.25">
      <c r="A78" s="594"/>
      <c r="B78" s="953" t="s">
        <v>151</v>
      </c>
      <c r="C78" s="955" t="s">
        <v>994</v>
      </c>
      <c r="D78" s="955" t="s">
        <v>850</v>
      </c>
      <c r="E78" s="1068">
        <v>92</v>
      </c>
      <c r="F78" s="1108"/>
    </row>
    <row r="79" spans="1:6" x14ac:dyDescent="0.25">
      <c r="A79" s="594"/>
      <c r="B79" s="967" t="s">
        <v>153</v>
      </c>
      <c r="C79" s="969" t="s">
        <v>995</v>
      </c>
      <c r="D79" s="1126" t="s">
        <v>966</v>
      </c>
      <c r="E79" s="1109">
        <v>18</v>
      </c>
      <c r="F79" s="1108"/>
    </row>
    <row r="80" spans="1:6" x14ac:dyDescent="0.25">
      <c r="A80" s="594"/>
      <c r="B80" s="953" t="s">
        <v>155</v>
      </c>
      <c r="C80" s="955" t="s">
        <v>996</v>
      </c>
      <c r="D80" s="955" t="s">
        <v>973</v>
      </c>
      <c r="E80" s="1096">
        <v>124.06264</v>
      </c>
      <c r="F80" s="1108"/>
    </row>
    <row r="81" spans="1:6" x14ac:dyDescent="0.25">
      <c r="A81" s="594"/>
      <c r="B81" s="957" t="s">
        <v>669</v>
      </c>
      <c r="C81" s="1066" t="s">
        <v>997</v>
      </c>
      <c r="D81" s="959" t="s">
        <v>973</v>
      </c>
      <c r="E81" s="1125">
        <v>17</v>
      </c>
      <c r="F81" s="1108"/>
    </row>
    <row r="82" spans="1:6" x14ac:dyDescent="0.25">
      <c r="A82" s="594"/>
      <c r="B82" s="953" t="s">
        <v>157</v>
      </c>
      <c r="C82" s="955" t="s">
        <v>998</v>
      </c>
      <c r="D82" s="955" t="s">
        <v>850</v>
      </c>
      <c r="E82" s="1068">
        <v>7238</v>
      </c>
      <c r="F82" s="1108"/>
    </row>
    <row r="83" spans="1:6" x14ac:dyDescent="0.25">
      <c r="A83" s="594"/>
      <c r="B83" s="953" t="s">
        <v>159</v>
      </c>
      <c r="C83" s="955" t="s">
        <v>999</v>
      </c>
      <c r="D83" s="955" t="s">
        <v>850</v>
      </c>
      <c r="E83" s="1128">
        <f>SUM(E84:E86)</f>
        <v>7259</v>
      </c>
      <c r="F83" s="1108"/>
    </row>
    <row r="84" spans="1:6" x14ac:dyDescent="0.25">
      <c r="A84" s="594"/>
      <c r="B84" s="957" t="s">
        <v>507</v>
      </c>
      <c r="C84" s="1066" t="s">
        <v>1000</v>
      </c>
      <c r="D84" s="959" t="s">
        <v>850</v>
      </c>
      <c r="E84" s="1067">
        <v>3285</v>
      </c>
      <c r="F84" s="1108"/>
    </row>
    <row r="85" spans="1:6" x14ac:dyDescent="0.25">
      <c r="A85" s="594"/>
      <c r="B85" s="957" t="s">
        <v>508</v>
      </c>
      <c r="C85" s="1066" t="s">
        <v>1001</v>
      </c>
      <c r="D85" s="959" t="s">
        <v>850</v>
      </c>
      <c r="E85" s="1067">
        <v>3706</v>
      </c>
      <c r="F85" s="1108"/>
    </row>
    <row r="86" spans="1:6" x14ac:dyDescent="0.25">
      <c r="A86" s="594"/>
      <c r="B86" s="957" t="s">
        <v>509</v>
      </c>
      <c r="C86" s="1066" t="s">
        <v>1002</v>
      </c>
      <c r="D86" s="959" t="s">
        <v>850</v>
      </c>
      <c r="E86" s="1067">
        <v>268</v>
      </c>
      <c r="F86" s="1108"/>
    </row>
    <row r="87" spans="1:6" ht="15.75" thickBot="1" x14ac:dyDescent="0.3">
      <c r="A87" s="594"/>
      <c r="B87" s="1072" t="s">
        <v>161</v>
      </c>
      <c r="C87" s="1074" t="s">
        <v>1003</v>
      </c>
      <c r="D87" s="1074" t="s">
        <v>850</v>
      </c>
      <c r="E87" s="1075">
        <v>48</v>
      </c>
      <c r="F87" s="1108"/>
    </row>
    <row r="88" spans="1:6" ht="15.75" thickBot="1" x14ac:dyDescent="0.3">
      <c r="A88" s="594"/>
      <c r="B88" s="1105"/>
      <c r="C88" s="933" t="s">
        <v>1004</v>
      </c>
      <c r="D88" s="933"/>
      <c r="E88" s="1106"/>
      <c r="F88" s="1108"/>
    </row>
    <row r="89" spans="1:6" x14ac:dyDescent="0.25">
      <c r="A89" s="594"/>
      <c r="B89" s="953" t="s">
        <v>193</v>
      </c>
      <c r="C89" s="955" t="s">
        <v>1005</v>
      </c>
      <c r="D89" s="955" t="s">
        <v>850</v>
      </c>
      <c r="E89" s="1068">
        <v>7</v>
      </c>
      <c r="F89" s="1108"/>
    </row>
    <row r="90" spans="1:6" x14ac:dyDescent="0.25">
      <c r="A90" s="594"/>
      <c r="B90" s="953" t="s">
        <v>195</v>
      </c>
      <c r="C90" s="955" t="s">
        <v>1006</v>
      </c>
      <c r="D90" s="955" t="s">
        <v>850</v>
      </c>
      <c r="E90" s="1068">
        <v>0</v>
      </c>
      <c r="F90" s="1108"/>
    </row>
    <row r="91" spans="1:6" x14ac:dyDescent="0.25">
      <c r="A91" s="594"/>
      <c r="B91" s="953" t="s">
        <v>203</v>
      </c>
      <c r="C91" s="955" t="s">
        <v>1007</v>
      </c>
      <c r="D91" s="955" t="s">
        <v>850</v>
      </c>
      <c r="E91" s="1068">
        <v>0</v>
      </c>
      <c r="F91" s="1108"/>
    </row>
    <row r="92" spans="1:6" x14ac:dyDescent="0.25">
      <c r="A92" s="594"/>
      <c r="B92" s="953" t="s">
        <v>676</v>
      </c>
      <c r="C92" s="969" t="s">
        <v>1008</v>
      </c>
      <c r="D92" s="1126" t="s">
        <v>966</v>
      </c>
      <c r="E92" s="1120">
        <v>0</v>
      </c>
      <c r="F92" s="1108"/>
    </row>
    <row r="93" spans="1:6" x14ac:dyDescent="0.25">
      <c r="A93" s="594"/>
      <c r="B93" s="953" t="s">
        <v>678</v>
      </c>
      <c r="C93" s="955" t="s">
        <v>1009</v>
      </c>
      <c r="D93" s="955" t="s">
        <v>973</v>
      </c>
      <c r="E93" s="1096">
        <v>5.4</v>
      </c>
      <c r="F93" s="1108"/>
    </row>
    <row r="94" spans="1:6" x14ac:dyDescent="0.25">
      <c r="A94" s="594"/>
      <c r="B94" s="957" t="s">
        <v>1010</v>
      </c>
      <c r="C94" s="1066" t="s">
        <v>997</v>
      </c>
      <c r="D94" s="959" t="s">
        <v>973</v>
      </c>
      <c r="E94" s="1067">
        <v>0</v>
      </c>
      <c r="F94" s="1108"/>
    </row>
    <row r="95" spans="1:6" x14ac:dyDescent="0.25">
      <c r="A95" s="594"/>
      <c r="B95" s="953" t="s">
        <v>680</v>
      </c>
      <c r="C95" s="955" t="s">
        <v>1011</v>
      </c>
      <c r="D95" s="955" t="s">
        <v>850</v>
      </c>
      <c r="E95" s="1068">
        <v>0</v>
      </c>
      <c r="F95" s="1108"/>
    </row>
    <row r="96" spans="1:6" x14ac:dyDescent="0.25">
      <c r="A96" s="594"/>
      <c r="B96" s="953" t="s">
        <v>682</v>
      </c>
      <c r="C96" s="955" t="s">
        <v>1012</v>
      </c>
      <c r="D96" s="955" t="s">
        <v>850</v>
      </c>
      <c r="E96" s="1068">
        <v>0</v>
      </c>
      <c r="F96" s="1108"/>
    </row>
    <row r="97" spans="1:6" ht="15.75" thickBot="1" x14ac:dyDescent="0.3">
      <c r="A97" s="594"/>
      <c r="B97" s="1072" t="s">
        <v>684</v>
      </c>
      <c r="C97" s="1074" t="s">
        <v>1013</v>
      </c>
      <c r="D97" s="1074" t="s">
        <v>850</v>
      </c>
      <c r="E97" s="1075">
        <v>0</v>
      </c>
      <c r="F97" s="1108"/>
    </row>
    <row r="98" spans="1:6" ht="15.75" thickBot="1" x14ac:dyDescent="0.3">
      <c r="A98" s="594"/>
      <c r="B98" s="1105"/>
      <c r="C98" s="933" t="s">
        <v>1014</v>
      </c>
      <c r="D98" s="933"/>
      <c r="E98" s="1106"/>
      <c r="F98" s="1108"/>
    </row>
    <row r="99" spans="1:6" x14ac:dyDescent="0.25">
      <c r="A99" s="594"/>
      <c r="B99" s="953" t="s">
        <v>207</v>
      </c>
      <c r="C99" s="1129" t="s">
        <v>1015</v>
      </c>
      <c r="D99" s="1081" t="s">
        <v>850</v>
      </c>
      <c r="E99" s="1130">
        <v>0</v>
      </c>
      <c r="F99" s="1108"/>
    </row>
    <row r="100" spans="1:6" x14ac:dyDescent="0.25">
      <c r="A100" s="594"/>
      <c r="B100" s="953" t="s">
        <v>209</v>
      </c>
      <c r="C100" s="1131" t="s">
        <v>1016</v>
      </c>
      <c r="D100" s="955" t="s">
        <v>1017</v>
      </c>
      <c r="E100" s="1068">
        <v>0</v>
      </c>
      <c r="F100" s="1108"/>
    </row>
    <row r="101" spans="1:6" ht="15.75" x14ac:dyDescent="0.25">
      <c r="A101" s="594"/>
      <c r="B101" s="953" t="s">
        <v>211</v>
      </c>
      <c r="C101" s="1132" t="s">
        <v>1018</v>
      </c>
      <c r="D101" s="955" t="s">
        <v>724</v>
      </c>
      <c r="E101" s="1096">
        <v>0</v>
      </c>
      <c r="F101" s="1108"/>
    </row>
    <row r="102" spans="1:6" x14ac:dyDescent="0.25">
      <c r="A102" s="594"/>
      <c r="B102" s="953" t="s">
        <v>1019</v>
      </c>
      <c r="C102" s="1131" t="s">
        <v>1020</v>
      </c>
      <c r="D102" s="955" t="s">
        <v>850</v>
      </c>
      <c r="E102" s="1068">
        <v>0</v>
      </c>
      <c r="F102" s="1108"/>
    </row>
    <row r="103" spans="1:6" ht="15.75" x14ac:dyDescent="0.25">
      <c r="A103" s="594"/>
      <c r="B103" s="953" t="s">
        <v>1021</v>
      </c>
      <c r="C103" s="1132" t="s">
        <v>1022</v>
      </c>
      <c r="D103" s="955" t="s">
        <v>724</v>
      </c>
      <c r="E103" s="1096">
        <v>0</v>
      </c>
      <c r="F103" s="1108"/>
    </row>
    <row r="104" spans="1:6" x14ac:dyDescent="0.25">
      <c r="A104" s="594"/>
      <c r="B104" s="953" t="s">
        <v>1023</v>
      </c>
      <c r="C104" s="1131" t="s">
        <v>1024</v>
      </c>
      <c r="D104" s="955" t="s">
        <v>850</v>
      </c>
      <c r="E104" s="1068">
        <v>19</v>
      </c>
      <c r="F104" s="1108"/>
    </row>
    <row r="105" spans="1:6" ht="15.75" x14ac:dyDescent="0.25">
      <c r="A105" s="594"/>
      <c r="B105" s="953" t="s">
        <v>1025</v>
      </c>
      <c r="C105" s="1132" t="s">
        <v>1026</v>
      </c>
      <c r="D105" s="955" t="s">
        <v>724</v>
      </c>
      <c r="E105" s="1096">
        <v>143.87899999999999</v>
      </c>
      <c r="F105" s="1108"/>
    </row>
    <row r="106" spans="1:6" x14ac:dyDescent="0.25">
      <c r="A106" s="594"/>
      <c r="B106" s="953" t="s">
        <v>1027</v>
      </c>
      <c r="C106" s="1131" t="s">
        <v>1028</v>
      </c>
      <c r="D106" s="955" t="s">
        <v>850</v>
      </c>
      <c r="E106" s="1068">
        <v>1</v>
      </c>
      <c r="F106" s="1108"/>
    </row>
    <row r="107" spans="1:6" ht="15.75" x14ac:dyDescent="0.25">
      <c r="A107" s="594"/>
      <c r="B107" s="953" t="s">
        <v>1029</v>
      </c>
      <c r="C107" s="1132" t="s">
        <v>1030</v>
      </c>
      <c r="D107" s="955" t="s">
        <v>724</v>
      </c>
      <c r="E107" s="1096">
        <v>864.02</v>
      </c>
      <c r="F107" s="1108"/>
    </row>
    <row r="108" spans="1:6" x14ac:dyDescent="0.25">
      <c r="A108" s="594"/>
      <c r="B108" s="953" t="s">
        <v>1031</v>
      </c>
      <c r="C108" s="1132" t="s">
        <v>1032</v>
      </c>
      <c r="D108" s="955" t="s">
        <v>850</v>
      </c>
      <c r="E108" s="1068">
        <v>17</v>
      </c>
      <c r="F108" s="1108"/>
    </row>
    <row r="109" spans="1:6" x14ac:dyDescent="0.25">
      <c r="A109" s="594"/>
      <c r="B109" s="953" t="s">
        <v>1033</v>
      </c>
      <c r="C109" s="1132" t="s">
        <v>1034</v>
      </c>
      <c r="D109" s="955" t="s">
        <v>850</v>
      </c>
      <c r="E109" s="1068">
        <v>12</v>
      </c>
      <c r="F109" s="1108"/>
    </row>
    <row r="110" spans="1:6" x14ac:dyDescent="0.25">
      <c r="A110" s="594"/>
      <c r="B110" s="1010" t="s">
        <v>1035</v>
      </c>
      <c r="C110" s="1133" t="s">
        <v>1036</v>
      </c>
      <c r="D110" s="1026" t="s">
        <v>850</v>
      </c>
      <c r="E110" s="1061">
        <v>0</v>
      </c>
      <c r="F110" s="1108"/>
    </row>
    <row r="111" spans="1:6" x14ac:dyDescent="0.25">
      <c r="A111" s="594"/>
      <c r="B111" s="1134" t="s">
        <v>1037</v>
      </c>
      <c r="C111" s="1135" t="s">
        <v>1038</v>
      </c>
      <c r="D111" s="1135"/>
      <c r="E111" s="1136"/>
      <c r="F111" s="1108"/>
    </row>
    <row r="112" spans="1:6" x14ac:dyDescent="0.25">
      <c r="A112" s="594"/>
      <c r="B112" s="1021" t="s">
        <v>1039</v>
      </c>
      <c r="C112" s="1129" t="s">
        <v>1040</v>
      </c>
      <c r="D112" s="1081" t="s">
        <v>910</v>
      </c>
      <c r="E112" s="1137">
        <v>287</v>
      </c>
      <c r="F112" s="1108"/>
    </row>
    <row r="113" spans="1:6" x14ac:dyDescent="0.25">
      <c r="A113" s="594"/>
      <c r="B113" s="953" t="s">
        <v>1041</v>
      </c>
      <c r="C113" s="1131" t="s">
        <v>1042</v>
      </c>
      <c r="D113" s="955" t="s">
        <v>910</v>
      </c>
      <c r="E113" s="1096">
        <v>224.1</v>
      </c>
      <c r="F113" s="1108"/>
    </row>
    <row r="114" spans="1:6" x14ac:dyDescent="0.25">
      <c r="A114" s="594"/>
      <c r="B114" s="953" t="s">
        <v>1043</v>
      </c>
      <c r="C114" s="1131" t="s">
        <v>1044</v>
      </c>
      <c r="D114" s="955" t="s">
        <v>910</v>
      </c>
      <c r="E114" s="1096">
        <v>0</v>
      </c>
      <c r="F114" s="1108"/>
    </row>
    <row r="115" spans="1:6" x14ac:dyDescent="0.25">
      <c r="A115" s="594"/>
      <c r="B115" s="953" t="s">
        <v>1045</v>
      </c>
      <c r="C115" s="1131" t="s">
        <v>1046</v>
      </c>
      <c r="D115" s="955" t="s">
        <v>910</v>
      </c>
      <c r="E115" s="1096">
        <v>69.92</v>
      </c>
      <c r="F115" s="1108"/>
    </row>
    <row r="116" spans="1:6" x14ac:dyDescent="0.25">
      <c r="A116" s="594"/>
      <c r="B116" s="1010" t="s">
        <v>1047</v>
      </c>
      <c r="C116" s="1138" t="s">
        <v>1048</v>
      </c>
      <c r="D116" s="1026" t="s">
        <v>910</v>
      </c>
      <c r="E116" s="1139">
        <v>12.266</v>
      </c>
      <c r="F116" s="1108"/>
    </row>
    <row r="117" spans="1:6" x14ac:dyDescent="0.25">
      <c r="A117" s="594"/>
      <c r="B117" s="1134" t="s">
        <v>1049</v>
      </c>
      <c r="C117" s="1135" t="s">
        <v>1050</v>
      </c>
      <c r="D117" s="1135"/>
      <c r="E117" s="1014"/>
      <c r="F117" s="1108"/>
    </row>
    <row r="118" spans="1:6" x14ac:dyDescent="0.25">
      <c r="A118" s="594"/>
      <c r="B118" s="1021" t="s">
        <v>1051</v>
      </c>
      <c r="C118" s="1129" t="s">
        <v>1052</v>
      </c>
      <c r="D118" s="1081" t="s">
        <v>910</v>
      </c>
      <c r="E118" s="1137">
        <v>3.7</v>
      </c>
      <c r="F118" s="1108"/>
    </row>
    <row r="119" spans="1:6" x14ac:dyDescent="0.25">
      <c r="A119" s="594"/>
      <c r="B119" s="953" t="s">
        <v>1053</v>
      </c>
      <c r="C119" s="1131" t="s">
        <v>1042</v>
      </c>
      <c r="D119" s="955" t="s">
        <v>910</v>
      </c>
      <c r="E119" s="1096">
        <v>6.4</v>
      </c>
      <c r="F119" s="1108"/>
    </row>
    <row r="120" spans="1:6" x14ac:dyDescent="0.25">
      <c r="A120" s="594"/>
      <c r="B120" s="953" t="s">
        <v>1054</v>
      </c>
      <c r="C120" s="1131" t="s">
        <v>1044</v>
      </c>
      <c r="D120" s="955" t="s">
        <v>910</v>
      </c>
      <c r="E120" s="1096">
        <v>0</v>
      </c>
      <c r="F120" s="1108"/>
    </row>
    <row r="121" spans="1:6" x14ac:dyDescent="0.25">
      <c r="A121" s="594"/>
      <c r="B121" s="953" t="s">
        <v>1055</v>
      </c>
      <c r="C121" s="1131" t="s">
        <v>1046</v>
      </c>
      <c r="D121" s="955" t="s">
        <v>910</v>
      </c>
      <c r="E121" s="1096">
        <v>7.47</v>
      </c>
      <c r="F121" s="1108"/>
    </row>
    <row r="122" spans="1:6" x14ac:dyDescent="0.25">
      <c r="A122" s="594"/>
      <c r="B122" s="953" t="s">
        <v>1056</v>
      </c>
      <c r="C122" s="1131" t="s">
        <v>1048</v>
      </c>
      <c r="D122" s="955" t="s">
        <v>910</v>
      </c>
      <c r="E122" s="1096">
        <v>1</v>
      </c>
      <c r="F122" s="1108"/>
    </row>
    <row r="123" spans="1:6" x14ac:dyDescent="0.25">
      <c r="A123" s="594"/>
      <c r="B123" s="1140" t="s">
        <v>1057</v>
      </c>
      <c r="C123" s="1135" t="s">
        <v>1058</v>
      </c>
      <c r="D123" s="1135"/>
      <c r="E123" s="1141"/>
      <c r="F123" s="1108"/>
    </row>
    <row r="124" spans="1:6" x14ac:dyDescent="0.25">
      <c r="A124" s="594"/>
      <c r="B124" s="953" t="s">
        <v>1059</v>
      </c>
      <c r="C124" s="1131" t="s">
        <v>1060</v>
      </c>
      <c r="D124" s="955" t="s">
        <v>1061</v>
      </c>
      <c r="E124" s="1096">
        <v>0</v>
      </c>
      <c r="F124" s="1108"/>
    </row>
    <row r="125" spans="1:6" x14ac:dyDescent="0.25">
      <c r="A125" s="594"/>
      <c r="B125" s="953" t="s">
        <v>1062</v>
      </c>
      <c r="C125" s="1131" t="s">
        <v>1063</v>
      </c>
      <c r="D125" s="955" t="s">
        <v>1061</v>
      </c>
      <c r="E125" s="1096">
        <v>0</v>
      </c>
      <c r="F125" s="1108"/>
    </row>
    <row r="126" spans="1:6" x14ac:dyDescent="0.25">
      <c r="A126" s="594"/>
      <c r="B126" s="953" t="s">
        <v>1064</v>
      </c>
      <c r="C126" s="1131" t="s">
        <v>1065</v>
      </c>
      <c r="D126" s="955" t="s">
        <v>1061</v>
      </c>
      <c r="E126" s="1096">
        <v>0</v>
      </c>
      <c r="F126" s="1108"/>
    </row>
    <row r="127" spans="1:6" x14ac:dyDescent="0.25">
      <c r="A127" s="594"/>
      <c r="B127" s="1010" t="s">
        <v>1066</v>
      </c>
      <c r="C127" s="1138" t="s">
        <v>1067</v>
      </c>
      <c r="D127" s="1026" t="s">
        <v>1061</v>
      </c>
      <c r="E127" s="1139">
        <v>0</v>
      </c>
      <c r="F127" s="1108"/>
    </row>
    <row r="128" spans="1:6" x14ac:dyDescent="0.25">
      <c r="A128" s="594"/>
      <c r="B128" s="1134" t="s">
        <v>1068</v>
      </c>
      <c r="C128" s="1135" t="s">
        <v>1069</v>
      </c>
      <c r="D128" s="1135"/>
      <c r="E128" s="1136"/>
      <c r="F128" s="1108"/>
    </row>
    <row r="129" spans="1:6" x14ac:dyDescent="0.25">
      <c r="A129" s="594"/>
      <c r="B129" s="1010" t="s">
        <v>1070</v>
      </c>
      <c r="C129" s="1138" t="s">
        <v>1040</v>
      </c>
      <c r="D129" s="1026" t="s">
        <v>1061</v>
      </c>
      <c r="E129" s="1142">
        <f>(E112-E118)*E130/1000</f>
        <v>285.53771156884</v>
      </c>
      <c r="F129" s="1108"/>
    </row>
    <row r="130" spans="1:6" ht="16.5" thickBot="1" x14ac:dyDescent="0.3">
      <c r="A130" s="594"/>
      <c r="B130" s="1143" t="s">
        <v>1071</v>
      </c>
      <c r="C130" s="1144" t="s">
        <v>1072</v>
      </c>
      <c r="D130" s="1074" t="s">
        <v>724</v>
      </c>
      <c r="E130" s="1145">
        <f>'8'!E39</f>
        <v>1007.8987347999999</v>
      </c>
      <c r="F130" s="1108"/>
    </row>
    <row r="131" spans="1:6" ht="15.75" thickBot="1" x14ac:dyDescent="0.3">
      <c r="A131" s="594"/>
      <c r="B131" s="1105"/>
      <c r="C131" s="933" t="s">
        <v>1073</v>
      </c>
      <c r="D131" s="933"/>
      <c r="E131" s="1106"/>
      <c r="F131" s="1108"/>
    </row>
    <row r="132" spans="1:6" ht="15.75" x14ac:dyDescent="0.25">
      <c r="A132" s="594"/>
      <c r="B132" s="1146" t="s">
        <v>1074</v>
      </c>
      <c r="C132" s="1147" t="s">
        <v>1075</v>
      </c>
      <c r="D132" s="955" t="s">
        <v>724</v>
      </c>
      <c r="E132" s="1148">
        <v>0</v>
      </c>
      <c r="F132" s="1108"/>
    </row>
    <row r="133" spans="1:6" x14ac:dyDescent="0.25">
      <c r="A133" s="594"/>
      <c r="B133" s="953" t="s">
        <v>1076</v>
      </c>
      <c r="C133" s="1132" t="s">
        <v>1077</v>
      </c>
      <c r="D133" s="955" t="s">
        <v>850</v>
      </c>
      <c r="E133" s="1068">
        <v>0</v>
      </c>
      <c r="F133" s="1108"/>
    </row>
    <row r="134" spans="1:6" x14ac:dyDescent="0.25">
      <c r="A134" s="594"/>
      <c r="B134" s="1016" t="s">
        <v>1078</v>
      </c>
      <c r="C134" s="1149" t="s">
        <v>1079</v>
      </c>
      <c r="D134" s="1012" t="s">
        <v>850</v>
      </c>
      <c r="E134" s="1061">
        <v>0</v>
      </c>
      <c r="F134" s="1108"/>
    </row>
    <row r="135" spans="1:6" x14ac:dyDescent="0.25">
      <c r="A135" s="594"/>
      <c r="B135" s="1134" t="s">
        <v>1080</v>
      </c>
      <c r="C135" s="1135" t="s">
        <v>1081</v>
      </c>
      <c r="D135" s="1135"/>
      <c r="E135" s="1136"/>
      <c r="F135" s="1108"/>
    </row>
    <row r="136" spans="1:6" x14ac:dyDescent="0.25">
      <c r="A136" s="594"/>
      <c r="B136" s="1021" t="s">
        <v>1082</v>
      </c>
      <c r="C136" s="1129" t="s">
        <v>1040</v>
      </c>
      <c r="D136" s="1081" t="s">
        <v>910</v>
      </c>
      <c r="E136" s="1137">
        <v>0</v>
      </c>
      <c r="F136" s="1108"/>
    </row>
    <row r="137" spans="1:6" x14ac:dyDescent="0.25">
      <c r="A137" s="594"/>
      <c r="B137" s="953" t="s">
        <v>1083</v>
      </c>
      <c r="C137" s="1131" t="s">
        <v>1042</v>
      </c>
      <c r="D137" s="955" t="s">
        <v>910</v>
      </c>
      <c r="E137" s="1096">
        <v>0</v>
      </c>
      <c r="F137" s="1108"/>
    </row>
    <row r="138" spans="1:6" x14ac:dyDescent="0.25">
      <c r="A138" s="594"/>
      <c r="B138" s="953" t="s">
        <v>1084</v>
      </c>
      <c r="C138" s="1131" t="s">
        <v>1085</v>
      </c>
      <c r="D138" s="955" t="s">
        <v>910</v>
      </c>
      <c r="E138" s="1096">
        <v>0</v>
      </c>
      <c r="F138" s="1108"/>
    </row>
    <row r="139" spans="1:6" x14ac:dyDescent="0.25">
      <c r="A139" s="594"/>
      <c r="B139" s="1134" t="s">
        <v>1086</v>
      </c>
      <c r="C139" s="1135" t="s">
        <v>1087</v>
      </c>
      <c r="D139" s="1135"/>
      <c r="E139" s="1014"/>
      <c r="F139" s="1108"/>
    </row>
    <row r="140" spans="1:6" x14ac:dyDescent="0.25">
      <c r="A140" s="594"/>
      <c r="B140" s="1021" t="s">
        <v>1088</v>
      </c>
      <c r="C140" s="1129" t="s">
        <v>1052</v>
      </c>
      <c r="D140" s="1081" t="s">
        <v>910</v>
      </c>
      <c r="E140" s="1137">
        <v>0</v>
      </c>
      <c r="F140" s="1108"/>
    </row>
    <row r="141" spans="1:6" x14ac:dyDescent="0.25">
      <c r="A141" s="594"/>
      <c r="B141" s="953" t="s">
        <v>1089</v>
      </c>
      <c r="C141" s="1131" t="s">
        <v>1042</v>
      </c>
      <c r="D141" s="955" t="s">
        <v>910</v>
      </c>
      <c r="E141" s="1096">
        <v>0</v>
      </c>
      <c r="F141" s="1108"/>
    </row>
    <row r="142" spans="1:6" x14ac:dyDescent="0.25">
      <c r="A142" s="594"/>
      <c r="B142" s="1010" t="s">
        <v>1090</v>
      </c>
      <c r="C142" s="1138" t="s">
        <v>1085</v>
      </c>
      <c r="D142" s="1026" t="s">
        <v>910</v>
      </c>
      <c r="E142" s="1139">
        <v>0</v>
      </c>
      <c r="F142" s="1108"/>
    </row>
    <row r="143" spans="1:6" x14ac:dyDescent="0.25">
      <c r="A143" s="594"/>
      <c r="B143" s="1134" t="s">
        <v>1091</v>
      </c>
      <c r="C143" s="1135" t="s">
        <v>1069</v>
      </c>
      <c r="D143" s="1135"/>
      <c r="E143" s="1136"/>
      <c r="F143" s="1108"/>
    </row>
    <row r="144" spans="1:6" ht="15.75" thickBot="1" x14ac:dyDescent="0.3">
      <c r="A144" s="594"/>
      <c r="B144" s="1072" t="s">
        <v>1092</v>
      </c>
      <c r="C144" s="1131" t="s">
        <v>1040</v>
      </c>
      <c r="D144" s="955" t="s">
        <v>1061</v>
      </c>
      <c r="E144" s="1150">
        <f>(E136-E140)*E132/1000</f>
        <v>0</v>
      </c>
      <c r="F144" s="1108"/>
    </row>
    <row r="145" spans="1:6" ht="15.75" thickBot="1" x14ac:dyDescent="0.3">
      <c r="A145" s="594"/>
      <c r="B145" s="1105"/>
      <c r="C145" s="933" t="s">
        <v>1093</v>
      </c>
      <c r="D145" s="933"/>
      <c r="E145" s="1106"/>
      <c r="F145" s="1108"/>
    </row>
    <row r="146" spans="1:6" ht="15.75" x14ac:dyDescent="0.25">
      <c r="A146" s="594"/>
      <c r="B146" s="1146" t="s">
        <v>7</v>
      </c>
      <c r="C146" s="1151" t="s">
        <v>1094</v>
      </c>
      <c r="D146" s="955" t="s">
        <v>724</v>
      </c>
      <c r="E146" s="1148">
        <v>2.8849999999999998</v>
      </c>
      <c r="F146" s="1108"/>
    </row>
    <row r="147" spans="1:6" x14ac:dyDescent="0.25">
      <c r="A147" s="594"/>
      <c r="B147" s="953" t="s">
        <v>1095</v>
      </c>
      <c r="C147" s="1152" t="s">
        <v>1096</v>
      </c>
      <c r="D147" s="1153" t="s">
        <v>828</v>
      </c>
      <c r="E147" s="1154">
        <v>0.82</v>
      </c>
      <c r="F147" s="1108"/>
    </row>
    <row r="148" spans="1:6" x14ac:dyDescent="0.25">
      <c r="A148" s="594"/>
      <c r="B148" s="953" t="s">
        <v>1097</v>
      </c>
      <c r="C148" s="1152" t="s">
        <v>1098</v>
      </c>
      <c r="D148" s="955" t="s">
        <v>1099</v>
      </c>
      <c r="E148" s="1096">
        <v>0.32312000000000002</v>
      </c>
      <c r="F148" s="1108"/>
    </row>
    <row r="149" spans="1:6" ht="15.75" thickBot="1" x14ac:dyDescent="0.3">
      <c r="A149" s="594"/>
      <c r="B149" s="1024" t="s">
        <v>1100</v>
      </c>
      <c r="C149" s="1155" t="s">
        <v>1101</v>
      </c>
      <c r="D149" s="1070" t="s">
        <v>850</v>
      </c>
      <c r="E149" s="1071">
        <v>5</v>
      </c>
      <c r="F149" s="1108"/>
    </row>
    <row r="150" spans="1:6" x14ac:dyDescent="0.25">
      <c r="A150" s="594"/>
      <c r="B150" s="1156" t="s">
        <v>1102</v>
      </c>
      <c r="C150" s="1157" t="s">
        <v>1103</v>
      </c>
      <c r="D150" s="1157"/>
      <c r="E150" s="1158"/>
      <c r="F150" s="1108"/>
    </row>
    <row r="151" spans="1:6" ht="15.75" x14ac:dyDescent="0.25">
      <c r="A151" s="594"/>
      <c r="B151" s="1021" t="s">
        <v>1104</v>
      </c>
      <c r="C151" s="1159" t="s">
        <v>1105</v>
      </c>
      <c r="D151" s="955" t="s">
        <v>724</v>
      </c>
      <c r="E151" s="1096">
        <v>0</v>
      </c>
      <c r="F151" s="1108"/>
    </row>
    <row r="152" spans="1:6" x14ac:dyDescent="0.25">
      <c r="A152" s="594"/>
      <c r="B152" s="953" t="s">
        <v>1106</v>
      </c>
      <c r="C152" s="1152" t="s">
        <v>1107</v>
      </c>
      <c r="D152" s="1153" t="s">
        <v>828</v>
      </c>
      <c r="E152" s="1154">
        <v>0</v>
      </c>
      <c r="F152" s="1108"/>
    </row>
    <row r="153" spans="1:6" x14ac:dyDescent="0.25">
      <c r="A153" s="594"/>
      <c r="B153" s="1021" t="s">
        <v>1108</v>
      </c>
      <c r="C153" s="1160" t="s">
        <v>1109</v>
      </c>
      <c r="D153" s="1070" t="s">
        <v>1099</v>
      </c>
      <c r="E153" s="1096">
        <v>0</v>
      </c>
      <c r="F153" s="1108"/>
    </row>
    <row r="154" spans="1:6" ht="15.75" thickBot="1" x14ac:dyDescent="0.3">
      <c r="A154" s="594"/>
      <c r="B154" s="1010" t="s">
        <v>1110</v>
      </c>
      <c r="C154" s="1161" t="s">
        <v>1111</v>
      </c>
      <c r="D154" s="1026" t="s">
        <v>850</v>
      </c>
      <c r="E154" s="1061">
        <v>0</v>
      </c>
      <c r="F154" s="1108"/>
    </row>
    <row r="155" spans="1:6" x14ac:dyDescent="0.25">
      <c r="A155" s="594"/>
      <c r="B155" s="1156" t="s">
        <v>1112</v>
      </c>
      <c r="C155" s="1157" t="s">
        <v>1113</v>
      </c>
      <c r="D155" s="1157"/>
      <c r="E155" s="1162"/>
      <c r="F155" s="1108"/>
    </row>
    <row r="156" spans="1:6" ht="15.75" x14ac:dyDescent="0.25">
      <c r="A156" s="594"/>
      <c r="B156" s="953" t="s">
        <v>1114</v>
      </c>
      <c r="C156" s="1152" t="s">
        <v>1115</v>
      </c>
      <c r="D156" s="955" t="s">
        <v>724</v>
      </c>
      <c r="E156" s="1096">
        <v>0</v>
      </c>
      <c r="F156" s="1108"/>
    </row>
    <row r="157" spans="1:6" x14ac:dyDescent="0.25">
      <c r="A157" s="594"/>
      <c r="B157" s="953" t="s">
        <v>1116</v>
      </c>
      <c r="C157" s="1152" t="s">
        <v>1117</v>
      </c>
      <c r="D157" s="1153" t="s">
        <v>828</v>
      </c>
      <c r="E157" s="1154">
        <v>0</v>
      </c>
      <c r="F157" s="1108"/>
    </row>
    <row r="158" spans="1:6" x14ac:dyDescent="0.25">
      <c r="A158" s="594"/>
      <c r="B158" s="953" t="s">
        <v>1118</v>
      </c>
      <c r="C158" s="1160" t="s">
        <v>1119</v>
      </c>
      <c r="D158" s="1070" t="s">
        <v>1099</v>
      </c>
      <c r="E158" s="1096">
        <v>0</v>
      </c>
      <c r="F158" s="1108"/>
    </row>
    <row r="159" spans="1:6" ht="15.75" thickBot="1" x14ac:dyDescent="0.3">
      <c r="A159" s="594"/>
      <c r="B159" s="1010" t="s">
        <v>1120</v>
      </c>
      <c r="C159" s="1161" t="s">
        <v>1121</v>
      </c>
      <c r="D159" s="1026" t="s">
        <v>850</v>
      </c>
      <c r="E159" s="1061">
        <v>0</v>
      </c>
      <c r="F159" s="1108"/>
    </row>
    <row r="160" spans="1:6" x14ac:dyDescent="0.25">
      <c r="A160" s="594"/>
      <c r="B160" s="1156" t="s">
        <v>1122</v>
      </c>
      <c r="C160" s="1157" t="s">
        <v>1123</v>
      </c>
      <c r="D160" s="1157"/>
      <c r="E160" s="1163"/>
      <c r="F160" s="1108"/>
    </row>
    <row r="161" spans="1:6" ht="15.75" x14ac:dyDescent="0.25">
      <c r="A161" s="594"/>
      <c r="B161" s="953" t="s">
        <v>1124</v>
      </c>
      <c r="C161" s="1164" t="s">
        <v>1125</v>
      </c>
      <c r="D161" s="955" t="s">
        <v>724</v>
      </c>
      <c r="E161" s="1096">
        <v>0</v>
      </c>
      <c r="F161" s="1108"/>
    </row>
    <row r="162" spans="1:6" x14ac:dyDescent="0.25">
      <c r="A162" s="594"/>
      <c r="B162" s="953" t="s">
        <v>1126</v>
      </c>
      <c r="C162" s="1164" t="s">
        <v>1127</v>
      </c>
      <c r="D162" s="955" t="s">
        <v>828</v>
      </c>
      <c r="E162" s="1154">
        <v>0</v>
      </c>
      <c r="F162" s="1108"/>
    </row>
    <row r="163" spans="1:6" x14ac:dyDescent="0.25">
      <c r="A163" s="594"/>
      <c r="B163" s="953" t="s">
        <v>1128</v>
      </c>
      <c r="C163" s="1164" t="s">
        <v>1129</v>
      </c>
      <c r="D163" s="955" t="s">
        <v>1130</v>
      </c>
      <c r="E163" s="1096">
        <v>0</v>
      </c>
      <c r="F163" s="1108"/>
    </row>
    <row r="164" spans="1:6" ht="15.75" thickBot="1" x14ac:dyDescent="0.3">
      <c r="A164" s="594"/>
      <c r="B164" s="1010" t="s">
        <v>1131</v>
      </c>
      <c r="C164" s="1161" t="s">
        <v>1132</v>
      </c>
      <c r="D164" s="1026" t="s">
        <v>850</v>
      </c>
      <c r="E164" s="1061">
        <v>0</v>
      </c>
      <c r="F164" s="1108"/>
    </row>
    <row r="165" spans="1:6" x14ac:dyDescent="0.25">
      <c r="A165" s="594"/>
      <c r="B165" s="1156" t="s">
        <v>1133</v>
      </c>
      <c r="C165" s="1165" t="s">
        <v>1134</v>
      </c>
      <c r="D165" s="1166"/>
      <c r="E165" s="1167"/>
      <c r="F165" s="1108"/>
    </row>
    <row r="166" spans="1:6" ht="15.75" x14ac:dyDescent="0.25">
      <c r="A166" s="594"/>
      <c r="B166" s="953" t="s">
        <v>1135</v>
      </c>
      <c r="C166" s="1152" t="s">
        <v>1136</v>
      </c>
      <c r="D166" s="955" t="s">
        <v>724</v>
      </c>
      <c r="E166" s="1096">
        <v>0</v>
      </c>
      <c r="F166" s="1108"/>
    </row>
    <row r="167" spans="1:6" x14ac:dyDescent="0.25">
      <c r="A167" s="594"/>
      <c r="B167" s="953" t="s">
        <v>1137</v>
      </c>
      <c r="C167" s="1152" t="s">
        <v>1138</v>
      </c>
      <c r="D167" s="1153" t="s">
        <v>828</v>
      </c>
      <c r="E167" s="1154">
        <v>0</v>
      </c>
      <c r="F167" s="1108"/>
    </row>
    <row r="168" spans="1:6" x14ac:dyDescent="0.25">
      <c r="A168" s="594"/>
      <c r="B168" s="1021" t="s">
        <v>1139</v>
      </c>
      <c r="C168" s="1160" t="s">
        <v>1140</v>
      </c>
      <c r="D168" s="1070" t="s">
        <v>1099</v>
      </c>
      <c r="E168" s="1096">
        <v>0</v>
      </c>
      <c r="F168" s="1108"/>
    </row>
    <row r="169" spans="1:6" ht="15.75" thickBot="1" x14ac:dyDescent="0.3">
      <c r="A169" s="594"/>
      <c r="B169" s="1010" t="s">
        <v>1141</v>
      </c>
      <c r="C169" s="1161" t="s">
        <v>1142</v>
      </c>
      <c r="D169" s="1026" t="s">
        <v>850</v>
      </c>
      <c r="E169" s="1061">
        <v>0</v>
      </c>
      <c r="F169" s="1108"/>
    </row>
    <row r="170" spans="1:6" x14ac:dyDescent="0.25">
      <c r="A170" s="594"/>
      <c r="B170" s="1156" t="s">
        <v>1143</v>
      </c>
      <c r="C170" s="1157" t="s">
        <v>1144</v>
      </c>
      <c r="D170" s="1157"/>
      <c r="E170" s="1162"/>
      <c r="F170" s="1108"/>
    </row>
    <row r="171" spans="1:6" ht="15.75" x14ac:dyDescent="0.25">
      <c r="A171" s="594"/>
      <c r="B171" s="953" t="s">
        <v>1145</v>
      </c>
      <c r="C171" s="1168" t="s">
        <v>1146</v>
      </c>
      <c r="D171" s="955" t="s">
        <v>724</v>
      </c>
      <c r="E171" s="1096">
        <v>1.7799999999999998</v>
      </c>
      <c r="F171" s="1108"/>
    </row>
    <row r="172" spans="1:6" x14ac:dyDescent="0.25">
      <c r="A172" s="594"/>
      <c r="B172" s="953" t="s">
        <v>1147</v>
      </c>
      <c r="C172" s="1169" t="s">
        <v>1148</v>
      </c>
      <c r="D172" s="1153" t="s">
        <v>828</v>
      </c>
      <c r="E172" s="1154">
        <v>0.46</v>
      </c>
      <c r="F172" s="1108"/>
    </row>
    <row r="173" spans="1:6" x14ac:dyDescent="0.25">
      <c r="A173" s="594"/>
      <c r="B173" s="953" t="s">
        <v>1149</v>
      </c>
      <c r="C173" s="1169" t="s">
        <v>1150</v>
      </c>
      <c r="D173" s="1081" t="s">
        <v>1099</v>
      </c>
      <c r="E173" s="1096">
        <v>0.65503999999999996</v>
      </c>
      <c r="F173" s="1108"/>
    </row>
    <row r="174" spans="1:6" x14ac:dyDescent="0.25">
      <c r="A174" s="594"/>
      <c r="B174" s="953" t="s">
        <v>1151</v>
      </c>
      <c r="C174" s="1170" t="s">
        <v>1152</v>
      </c>
      <c r="D174" s="1070" t="s">
        <v>1099</v>
      </c>
      <c r="E174" s="1096">
        <v>2.3079999999999998</v>
      </c>
      <c r="F174" s="1108"/>
    </row>
    <row r="175" spans="1:6" ht="15.75" thickBot="1" x14ac:dyDescent="0.3">
      <c r="A175" s="594"/>
      <c r="B175" s="1010" t="s">
        <v>1153</v>
      </c>
      <c r="C175" s="1161" t="s">
        <v>1101</v>
      </c>
      <c r="D175" s="1026" t="s">
        <v>850</v>
      </c>
      <c r="E175" s="1061">
        <v>4</v>
      </c>
      <c r="F175" s="1108"/>
    </row>
    <row r="176" spans="1:6" x14ac:dyDescent="0.25">
      <c r="A176" s="594"/>
      <c r="B176" s="1156" t="s">
        <v>1154</v>
      </c>
      <c r="C176" s="1157" t="s">
        <v>1155</v>
      </c>
      <c r="D176" s="1157"/>
      <c r="E176" s="1162"/>
      <c r="F176" s="1108"/>
    </row>
    <row r="177" spans="1:6" ht="15.75" x14ac:dyDescent="0.25">
      <c r="A177" s="594"/>
      <c r="B177" s="983" t="s">
        <v>1156</v>
      </c>
      <c r="C177" s="1168" t="s">
        <v>1157</v>
      </c>
      <c r="D177" s="955" t="s">
        <v>724</v>
      </c>
      <c r="E177" s="1096">
        <v>0</v>
      </c>
      <c r="F177" s="1108"/>
    </row>
    <row r="178" spans="1:6" x14ac:dyDescent="0.25">
      <c r="A178" s="594"/>
      <c r="B178" s="983" t="s">
        <v>1158</v>
      </c>
      <c r="C178" s="1169" t="s">
        <v>1159</v>
      </c>
      <c r="D178" s="1153" t="s">
        <v>828</v>
      </c>
      <c r="E178" s="1154">
        <v>0</v>
      </c>
      <c r="F178" s="1108"/>
    </row>
    <row r="179" spans="1:6" x14ac:dyDescent="0.25">
      <c r="A179" s="594"/>
      <c r="B179" s="983" t="s">
        <v>1160</v>
      </c>
      <c r="C179" s="1169" t="s">
        <v>1161</v>
      </c>
      <c r="D179" s="1081" t="s">
        <v>1099</v>
      </c>
      <c r="E179" s="1096">
        <v>0</v>
      </c>
      <c r="F179" s="1108"/>
    </row>
    <row r="180" spans="1:6" x14ac:dyDescent="0.25">
      <c r="A180" s="594"/>
      <c r="B180" s="983" t="s">
        <v>1162</v>
      </c>
      <c r="C180" s="1169" t="s">
        <v>1163</v>
      </c>
      <c r="D180" s="1081" t="s">
        <v>1099</v>
      </c>
      <c r="E180" s="1096">
        <v>0</v>
      </c>
      <c r="F180" s="1108"/>
    </row>
    <row r="181" spans="1:6" x14ac:dyDescent="0.25">
      <c r="A181" s="594"/>
      <c r="B181" s="983" t="s">
        <v>1164</v>
      </c>
      <c r="C181" s="1169" t="s">
        <v>1165</v>
      </c>
      <c r="D181" s="1081" t="s">
        <v>1099</v>
      </c>
      <c r="E181" s="1096">
        <v>0</v>
      </c>
      <c r="F181" s="1108"/>
    </row>
    <row r="182" spans="1:6" x14ac:dyDescent="0.25">
      <c r="A182" s="594"/>
      <c r="B182" s="983" t="s">
        <v>1166</v>
      </c>
      <c r="C182" s="1169" t="s">
        <v>1152</v>
      </c>
      <c r="D182" s="1081" t="s">
        <v>1099</v>
      </c>
      <c r="E182" s="1096">
        <v>0</v>
      </c>
      <c r="F182" s="1108"/>
    </row>
    <row r="183" spans="1:6" ht="15.75" thickBot="1" x14ac:dyDescent="0.3">
      <c r="A183" s="594"/>
      <c r="B183" s="1072" t="s">
        <v>1167</v>
      </c>
      <c r="C183" s="1171" t="s">
        <v>1101</v>
      </c>
      <c r="D183" s="1074" t="s">
        <v>850</v>
      </c>
      <c r="E183" s="1075">
        <v>0</v>
      </c>
      <c r="F183" s="1108"/>
    </row>
    <row r="184" spans="1:6" ht="15.75" thickBot="1" x14ac:dyDescent="0.3">
      <c r="A184" s="594"/>
      <c r="B184" s="1105"/>
      <c r="C184" s="933" t="s">
        <v>1168</v>
      </c>
      <c r="D184" s="933"/>
      <c r="E184" s="1106"/>
      <c r="F184" s="1108"/>
    </row>
    <row r="185" spans="1:6" x14ac:dyDescent="0.25">
      <c r="A185" s="594"/>
      <c r="B185" s="1146" t="s">
        <v>1169</v>
      </c>
      <c r="C185" s="1172" t="s">
        <v>1170</v>
      </c>
      <c r="D185" s="1173" t="s">
        <v>850</v>
      </c>
      <c r="E185" s="1080">
        <f>SUM(E186:E190)</f>
        <v>21</v>
      </c>
      <c r="F185" s="1108"/>
    </row>
    <row r="186" spans="1:6" x14ac:dyDescent="0.25">
      <c r="A186" s="594"/>
      <c r="B186" s="953" t="s">
        <v>1171</v>
      </c>
      <c r="C186" s="1114" t="s">
        <v>1172</v>
      </c>
      <c r="D186" s="1174" t="s">
        <v>850</v>
      </c>
      <c r="E186" s="1068">
        <v>0</v>
      </c>
      <c r="F186" s="1108"/>
    </row>
    <row r="187" spans="1:6" x14ac:dyDescent="0.25">
      <c r="A187" s="594"/>
      <c r="B187" s="953" t="s">
        <v>1173</v>
      </c>
      <c r="C187" s="1114" t="s">
        <v>1174</v>
      </c>
      <c r="D187" s="1174" t="s">
        <v>850</v>
      </c>
      <c r="E187" s="1068">
        <v>3</v>
      </c>
      <c r="F187" s="1108"/>
    </row>
    <row r="188" spans="1:6" x14ac:dyDescent="0.25">
      <c r="A188" s="594"/>
      <c r="B188" s="953" t="s">
        <v>1175</v>
      </c>
      <c r="C188" s="1114" t="s">
        <v>1176</v>
      </c>
      <c r="D188" s="1174" t="s">
        <v>850</v>
      </c>
      <c r="E188" s="1068">
        <v>1</v>
      </c>
      <c r="F188" s="1108"/>
    </row>
    <row r="189" spans="1:6" x14ac:dyDescent="0.25">
      <c r="A189" s="594"/>
      <c r="B189" s="953" t="s">
        <v>1177</v>
      </c>
      <c r="C189" s="1114" t="s">
        <v>1178</v>
      </c>
      <c r="D189" s="1174" t="s">
        <v>850</v>
      </c>
      <c r="E189" s="1068">
        <v>6</v>
      </c>
      <c r="F189" s="1108"/>
    </row>
    <row r="190" spans="1:6" x14ac:dyDescent="0.25">
      <c r="A190" s="594"/>
      <c r="B190" s="953" t="s">
        <v>1179</v>
      </c>
      <c r="C190" s="1114" t="s">
        <v>1180</v>
      </c>
      <c r="D190" s="1174" t="s">
        <v>850</v>
      </c>
      <c r="E190" s="1065">
        <f>SUM(E191:E195)</f>
        <v>11</v>
      </c>
      <c r="F190" s="1108"/>
    </row>
    <row r="191" spans="1:6" x14ac:dyDescent="0.25">
      <c r="A191" s="594"/>
      <c r="B191" s="957" t="s">
        <v>1181</v>
      </c>
      <c r="C191" s="1066" t="s">
        <v>1182</v>
      </c>
      <c r="D191" s="1153" t="s">
        <v>850</v>
      </c>
      <c r="E191" s="1067">
        <v>0</v>
      </c>
      <c r="F191" s="1108"/>
    </row>
    <row r="192" spans="1:6" x14ac:dyDescent="0.25">
      <c r="A192" s="594"/>
      <c r="B192" s="957" t="s">
        <v>1183</v>
      </c>
      <c r="C192" s="1066" t="s">
        <v>1184</v>
      </c>
      <c r="D192" s="1153" t="s">
        <v>850</v>
      </c>
      <c r="E192" s="1067">
        <v>0</v>
      </c>
      <c r="F192" s="1108"/>
    </row>
    <row r="193" spans="1:6" x14ac:dyDescent="0.25">
      <c r="A193" s="594"/>
      <c r="B193" s="957" t="s">
        <v>1185</v>
      </c>
      <c r="C193" s="1066" t="s">
        <v>1186</v>
      </c>
      <c r="D193" s="1153" t="s">
        <v>850</v>
      </c>
      <c r="E193" s="1067">
        <v>1</v>
      </c>
      <c r="F193" s="1108"/>
    </row>
    <row r="194" spans="1:6" x14ac:dyDescent="0.25">
      <c r="A194" s="594"/>
      <c r="B194" s="957" t="s">
        <v>1187</v>
      </c>
      <c r="C194" s="1066" t="s">
        <v>1188</v>
      </c>
      <c r="D194" s="1153" t="s">
        <v>850</v>
      </c>
      <c r="E194" s="1067">
        <v>3</v>
      </c>
      <c r="F194" s="1108"/>
    </row>
    <row r="195" spans="1:6" ht="15.75" thickBot="1" x14ac:dyDescent="0.3">
      <c r="A195" s="594"/>
      <c r="B195" s="1175" t="s">
        <v>1189</v>
      </c>
      <c r="C195" s="1176" t="s">
        <v>1190</v>
      </c>
      <c r="D195" s="1177" t="s">
        <v>850</v>
      </c>
      <c r="E195" s="1178">
        <v>7</v>
      </c>
      <c r="F195" s="1108"/>
    </row>
    <row r="196" spans="1:6" x14ac:dyDescent="0.25">
      <c r="A196" s="594"/>
      <c r="B196" s="1179"/>
      <c r="C196" s="1179"/>
      <c r="D196" s="1179"/>
      <c r="E196" s="1180"/>
    </row>
    <row r="197" spans="1:6" x14ac:dyDescent="0.25">
      <c r="A197" s="594"/>
      <c r="B197" s="1181" t="s">
        <v>1191</v>
      </c>
      <c r="C197" s="73" t="s">
        <v>1192</v>
      </c>
      <c r="D197" s="594"/>
      <c r="E197" s="594"/>
    </row>
    <row r="198" spans="1:6" x14ac:dyDescent="0.25">
      <c r="A198" s="594"/>
      <c r="B198" s="1182" t="s">
        <v>1193</v>
      </c>
      <c r="C198" s="73" t="s">
        <v>1194</v>
      </c>
      <c r="D198" s="594"/>
      <c r="E198" s="594"/>
    </row>
  </sheetData>
  <mergeCells count="13">
    <mergeCell ref="C176:D176"/>
    <mergeCell ref="C143:D143"/>
    <mergeCell ref="C150:D150"/>
    <mergeCell ref="C155:D155"/>
    <mergeCell ref="C160:D160"/>
    <mergeCell ref="C165:D165"/>
    <mergeCell ref="C170:D170"/>
    <mergeCell ref="C111:D111"/>
    <mergeCell ref="C117:D117"/>
    <mergeCell ref="C123:D123"/>
    <mergeCell ref="C128:D128"/>
    <mergeCell ref="C135:D135"/>
    <mergeCell ref="C139:D1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825B-3DCB-4E42-A420-A03F18F2D5D6}">
  <sheetPr codeName="Sheet104">
    <tabColor theme="0" tint="-0.14999847407452621"/>
  </sheetPr>
  <dimension ref="A1:G43"/>
  <sheetViews>
    <sheetView topLeftCell="A3" workbookViewId="0">
      <selection activeCell="F8" sqref="F8"/>
    </sheetView>
  </sheetViews>
  <sheetFormatPr defaultRowHeight="15" x14ac:dyDescent="0.25"/>
  <cols>
    <col min="2" max="2" width="6.5703125" customWidth="1"/>
    <col min="3" max="3" width="88.5703125" customWidth="1"/>
    <col min="4" max="4" width="17.42578125" customWidth="1"/>
    <col min="5" max="6" width="24" customWidth="1"/>
    <col min="7" max="7" width="29.140625" customWidth="1"/>
  </cols>
  <sheetData>
    <row r="1" spans="1:7" x14ac:dyDescent="0.25">
      <c r="A1" s="594"/>
      <c r="B1" s="594"/>
      <c r="C1" s="594"/>
      <c r="D1" s="594"/>
      <c r="E1" s="594"/>
      <c r="F1" s="594"/>
      <c r="G1" s="594"/>
    </row>
    <row r="2" spans="1:7" ht="60" x14ac:dyDescent="0.25">
      <c r="A2" s="594"/>
      <c r="B2" s="594"/>
      <c r="C2" s="594"/>
      <c r="D2" s="594"/>
      <c r="E2" s="594"/>
      <c r="F2" s="594"/>
      <c r="G2" s="1" t="s">
        <v>1195</v>
      </c>
    </row>
    <row r="3" spans="1:7" x14ac:dyDescent="0.25">
      <c r="A3" s="594"/>
      <c r="B3" s="594"/>
      <c r="C3" s="29" t="s">
        <v>1333</v>
      </c>
      <c r="D3" s="594"/>
      <c r="E3" s="594"/>
      <c r="F3" s="594"/>
      <c r="G3" s="594"/>
    </row>
    <row r="4" spans="1:7" x14ac:dyDescent="0.25">
      <c r="A4" s="594"/>
      <c r="B4" s="594"/>
      <c r="C4" s="29" t="s">
        <v>1334</v>
      </c>
      <c r="D4" s="594"/>
      <c r="E4" s="594"/>
      <c r="F4" s="594"/>
      <c r="G4" s="594"/>
    </row>
    <row r="5" spans="1:7" x14ac:dyDescent="0.25">
      <c r="A5" s="594"/>
      <c r="B5" s="594"/>
      <c r="C5" s="594"/>
      <c r="D5" s="594"/>
      <c r="E5" s="594"/>
      <c r="F5" s="594"/>
      <c r="G5" s="594"/>
    </row>
    <row r="6" spans="1:7" x14ac:dyDescent="0.25">
      <c r="A6" s="594"/>
      <c r="B6" s="594"/>
      <c r="C6" s="1183" t="s">
        <v>1196</v>
      </c>
      <c r="D6" s="594"/>
      <c r="E6" s="594"/>
      <c r="F6" s="594"/>
      <c r="G6" s="594"/>
    </row>
    <row r="7" spans="1:7" x14ac:dyDescent="0.25">
      <c r="A7" s="594"/>
      <c r="B7" s="594"/>
      <c r="C7" s="1183"/>
      <c r="D7" s="594"/>
      <c r="E7" s="594"/>
      <c r="F7" s="594"/>
      <c r="G7" s="594"/>
    </row>
    <row r="8" spans="1:7" ht="15.75" thickBot="1" x14ac:dyDescent="0.3">
      <c r="A8" s="594"/>
      <c r="B8" s="594"/>
      <c r="C8" s="594"/>
      <c r="D8" s="594"/>
      <c r="E8" s="594"/>
      <c r="F8" s="594"/>
      <c r="G8" s="594"/>
    </row>
    <row r="9" spans="1:7" ht="15.75" thickBot="1" x14ac:dyDescent="0.3">
      <c r="A9" s="594"/>
      <c r="B9" s="1184" t="s">
        <v>2</v>
      </c>
      <c r="C9" s="1184" t="s">
        <v>1197</v>
      </c>
      <c r="D9" s="1185" t="s">
        <v>716</v>
      </c>
      <c r="E9" s="1186" t="s">
        <v>59</v>
      </c>
      <c r="F9" s="1187"/>
      <c r="G9" s="1188" t="s">
        <v>1198</v>
      </c>
    </row>
    <row r="10" spans="1:7" ht="26.25" thickBot="1" x14ac:dyDescent="0.3">
      <c r="A10" s="594"/>
      <c r="B10" s="1184"/>
      <c r="C10" s="1184"/>
      <c r="D10" s="1185"/>
      <c r="E10" s="1189" t="s">
        <v>1199</v>
      </c>
      <c r="F10" s="1189" t="s">
        <v>1200</v>
      </c>
      <c r="G10" s="1188"/>
    </row>
    <row r="11" spans="1:7" ht="15.75" thickBot="1" x14ac:dyDescent="0.3">
      <c r="A11" s="594"/>
      <c r="B11" s="1184" t="s">
        <v>1201</v>
      </c>
      <c r="C11" s="1184" t="s">
        <v>1202</v>
      </c>
      <c r="D11" s="1184" t="s">
        <v>1203</v>
      </c>
      <c r="E11" s="1190">
        <f>E12+E26</f>
        <v>40.253901800831152</v>
      </c>
      <c r="F11" s="1191">
        <f>F12+F26</f>
        <v>39.958333333333336</v>
      </c>
      <c r="G11" s="1188"/>
    </row>
    <row r="12" spans="1:7" ht="15.75" thickBot="1" x14ac:dyDescent="0.3">
      <c r="A12" s="594"/>
      <c r="B12" s="1192" t="s">
        <v>1204</v>
      </c>
      <c r="C12" s="1192" t="s">
        <v>1205</v>
      </c>
      <c r="D12" s="1192" t="s">
        <v>1203</v>
      </c>
      <c r="E12" s="1193">
        <f>E14+E18+E22+E23+E24+E25</f>
        <v>37.280852313216343</v>
      </c>
      <c r="F12" s="1194">
        <f>F14+F18+F22+F23+F24+F25</f>
        <v>36.791950587382388</v>
      </c>
      <c r="G12" s="1195"/>
    </row>
    <row r="13" spans="1:7" ht="15.75" thickBot="1" x14ac:dyDescent="0.3">
      <c r="A13" s="594"/>
      <c r="B13" s="1196" t="s">
        <v>1206</v>
      </c>
      <c r="C13" s="1196" t="s">
        <v>1207</v>
      </c>
      <c r="D13" s="1196" t="s">
        <v>1203</v>
      </c>
      <c r="E13" s="1197">
        <f>E14+E18+E23+E22</f>
        <v>17.017808219178082</v>
      </c>
      <c r="F13" s="1198">
        <f>F14+F18+F23+F22</f>
        <v>16.708333333333332</v>
      </c>
      <c r="G13" s="1199"/>
    </row>
    <row r="14" spans="1:7" x14ac:dyDescent="0.25">
      <c r="A14" s="594"/>
      <c r="B14" s="1200" t="s">
        <v>107</v>
      </c>
      <c r="C14" s="1200" t="s">
        <v>1208</v>
      </c>
      <c r="D14" s="1201" t="s">
        <v>1203</v>
      </c>
      <c r="E14" s="1202">
        <f>SUM(E15:E17)</f>
        <v>6</v>
      </c>
      <c r="F14" s="1203">
        <f>SUM(F15:F17)</f>
        <v>6</v>
      </c>
      <c r="G14" s="1204"/>
    </row>
    <row r="15" spans="1:7" x14ac:dyDescent="0.25">
      <c r="A15" s="594"/>
      <c r="B15" s="1205" t="s">
        <v>1209</v>
      </c>
      <c r="C15" s="1206" t="s">
        <v>1210</v>
      </c>
      <c r="D15" s="1205" t="s">
        <v>1203</v>
      </c>
      <c r="E15" s="1207">
        <v>3</v>
      </c>
      <c r="F15" s="1208">
        <v>3</v>
      </c>
      <c r="G15" s="1209"/>
    </row>
    <row r="16" spans="1:7" x14ac:dyDescent="0.25">
      <c r="A16" s="594"/>
      <c r="B16" s="1205" t="s">
        <v>1211</v>
      </c>
      <c r="C16" s="1206" t="s">
        <v>1212</v>
      </c>
      <c r="D16" s="1205" t="s">
        <v>1203</v>
      </c>
      <c r="E16" s="1207">
        <v>0</v>
      </c>
      <c r="F16" s="1208">
        <v>0</v>
      </c>
      <c r="G16" s="1209"/>
    </row>
    <row r="17" spans="1:7" ht="15.75" thickBot="1" x14ac:dyDescent="0.3">
      <c r="A17" s="594"/>
      <c r="B17" s="1210" t="s">
        <v>1213</v>
      </c>
      <c r="C17" s="1211" t="s">
        <v>1214</v>
      </c>
      <c r="D17" s="1210" t="s">
        <v>1203</v>
      </c>
      <c r="E17" s="1212">
        <v>3</v>
      </c>
      <c r="F17" s="1213">
        <v>3</v>
      </c>
      <c r="G17" s="1214"/>
    </row>
    <row r="18" spans="1:7" ht="40.5" x14ac:dyDescent="0.25">
      <c r="A18" s="594"/>
      <c r="B18" s="1215" t="s">
        <v>109</v>
      </c>
      <c r="C18" s="1215" t="s">
        <v>1215</v>
      </c>
      <c r="D18" s="1216" t="s">
        <v>1203</v>
      </c>
      <c r="E18" s="1217">
        <f>SUM(E19:E21)</f>
        <v>8.8178082191780831</v>
      </c>
      <c r="F18" s="1218">
        <f>SUM(F19:F21)</f>
        <v>8.5</v>
      </c>
      <c r="G18" s="1219"/>
    </row>
    <row r="19" spans="1:7" x14ac:dyDescent="0.25">
      <c r="A19" s="594"/>
      <c r="B19" s="1205" t="s">
        <v>1216</v>
      </c>
      <c r="C19" s="1206" t="s">
        <v>1217</v>
      </c>
      <c r="D19" s="1205" t="s">
        <v>1203</v>
      </c>
      <c r="E19" s="1207">
        <v>2.8698630136986303</v>
      </c>
      <c r="F19" s="1208">
        <v>2.5</v>
      </c>
      <c r="G19" s="1209"/>
    </row>
    <row r="20" spans="1:7" x14ac:dyDescent="0.25">
      <c r="A20" s="594"/>
      <c r="B20" s="1205" t="s">
        <v>1218</v>
      </c>
      <c r="C20" s="1206" t="s">
        <v>1219</v>
      </c>
      <c r="D20" s="1205" t="s">
        <v>1203</v>
      </c>
      <c r="E20" s="1207">
        <v>4</v>
      </c>
      <c r="F20" s="1208">
        <v>4</v>
      </c>
      <c r="G20" s="1209"/>
    </row>
    <row r="21" spans="1:7" ht="15.75" thickBot="1" x14ac:dyDescent="0.3">
      <c r="A21" s="594"/>
      <c r="B21" s="1205" t="s">
        <v>1220</v>
      </c>
      <c r="C21" s="1206" t="s">
        <v>1221</v>
      </c>
      <c r="D21" s="1205" t="s">
        <v>1203</v>
      </c>
      <c r="E21" s="1207">
        <v>1.9479452054794519</v>
      </c>
      <c r="F21" s="1208">
        <v>2</v>
      </c>
      <c r="G21" s="1209"/>
    </row>
    <row r="22" spans="1:7" ht="15.75" thickBot="1" x14ac:dyDescent="0.3">
      <c r="A22" s="594"/>
      <c r="B22" s="1220" t="s">
        <v>111</v>
      </c>
      <c r="C22" s="1220" t="s">
        <v>1222</v>
      </c>
      <c r="D22" s="1221" t="s">
        <v>1203</v>
      </c>
      <c r="E22" s="1222">
        <v>0.2</v>
      </c>
      <c r="F22" s="1223">
        <v>0.20833333333333334</v>
      </c>
      <c r="G22" s="1188"/>
    </row>
    <row r="23" spans="1:7" ht="15.75" thickBot="1" x14ac:dyDescent="0.3">
      <c r="A23" s="594"/>
      <c r="B23" s="1220" t="s">
        <v>113</v>
      </c>
      <c r="C23" s="1224" t="s">
        <v>1223</v>
      </c>
      <c r="D23" s="1220" t="s">
        <v>1203</v>
      </c>
      <c r="E23" s="1222">
        <v>2</v>
      </c>
      <c r="F23" s="1223">
        <v>2</v>
      </c>
      <c r="G23" s="1188"/>
    </row>
    <row r="24" spans="1:7" ht="15.75" thickBot="1" x14ac:dyDescent="0.3">
      <c r="A24" s="594"/>
      <c r="B24" s="1184" t="s">
        <v>1224</v>
      </c>
      <c r="C24" s="1184" t="s">
        <v>1225</v>
      </c>
      <c r="D24" s="1184" t="s">
        <v>1203</v>
      </c>
      <c r="E24" s="1222">
        <v>9.0673244608896422</v>
      </c>
      <c r="F24" s="1223">
        <v>8.9988401371669102</v>
      </c>
      <c r="G24" s="1188"/>
    </row>
    <row r="25" spans="1:7" ht="15.75" thickBot="1" x14ac:dyDescent="0.3">
      <c r="A25" s="594"/>
      <c r="B25" s="1184" t="s">
        <v>289</v>
      </c>
      <c r="C25" s="1225" t="s">
        <v>1226</v>
      </c>
      <c r="D25" s="1184" t="s">
        <v>1203</v>
      </c>
      <c r="E25" s="1222">
        <v>11.195719633148622</v>
      </c>
      <c r="F25" s="1223">
        <v>11.084777116882144</v>
      </c>
      <c r="G25" s="1188"/>
    </row>
    <row r="26" spans="1:7" ht="15.75" thickBot="1" x14ac:dyDescent="0.3">
      <c r="A26" s="594"/>
      <c r="B26" s="1196" t="s">
        <v>1227</v>
      </c>
      <c r="C26" s="1196" t="s">
        <v>1228</v>
      </c>
      <c r="D26" s="1196" t="s">
        <v>1203</v>
      </c>
      <c r="E26" s="1226">
        <v>2.9730494876148099</v>
      </c>
      <c r="F26" s="1227">
        <v>3.1663827459509482</v>
      </c>
      <c r="G26" s="1199"/>
    </row>
    <row r="27" spans="1:7" ht="15.75" thickBot="1" x14ac:dyDescent="0.3">
      <c r="A27" s="594"/>
      <c r="B27" s="1184" t="s">
        <v>1229</v>
      </c>
      <c r="C27" s="1228" t="s">
        <v>1230</v>
      </c>
      <c r="D27" s="1228"/>
      <c r="E27" s="1228"/>
      <c r="F27" s="1228"/>
      <c r="G27" s="1229"/>
    </row>
    <row r="28" spans="1:7" x14ac:dyDescent="0.25">
      <c r="A28" s="594"/>
      <c r="B28" s="1230" t="s">
        <v>1231</v>
      </c>
      <c r="C28" s="1230" t="s">
        <v>1232</v>
      </c>
      <c r="D28" s="1230" t="s">
        <v>1233</v>
      </c>
      <c r="E28" s="1231">
        <f>IFERROR(E29/E14/12*1000, 0)</f>
        <v>1115.8269444444445</v>
      </c>
      <c r="F28" s="1232"/>
      <c r="G28" s="1233"/>
    </row>
    <row r="29" spans="1:7" ht="15.75" thickBot="1" x14ac:dyDescent="0.3">
      <c r="A29" s="594"/>
      <c r="B29" s="1234" t="s">
        <v>1234</v>
      </c>
      <c r="C29" s="1235" t="s">
        <v>1235</v>
      </c>
      <c r="D29" s="1234" t="s">
        <v>1236</v>
      </c>
      <c r="E29" s="1236">
        <f>'4'!$E$53</f>
        <v>80.33954</v>
      </c>
      <c r="F29" s="1237"/>
      <c r="G29" s="1238" t="s">
        <v>122</v>
      </c>
    </row>
    <row r="30" spans="1:7" x14ac:dyDescent="0.25">
      <c r="A30" s="594"/>
      <c r="B30" s="1215" t="s">
        <v>141</v>
      </c>
      <c r="C30" s="1201" t="s">
        <v>1237</v>
      </c>
      <c r="D30" s="1201" t="s">
        <v>1233</v>
      </c>
      <c r="E30" s="1239">
        <f>IFERROR(E31/E18/12*1000, 0)</f>
        <v>1218.1695439127955</v>
      </c>
      <c r="F30" s="1240"/>
      <c r="G30" s="1241"/>
    </row>
    <row r="31" spans="1:7" ht="15.75" thickBot="1" x14ac:dyDescent="0.3">
      <c r="A31" s="594"/>
      <c r="B31" s="1242" t="s">
        <v>575</v>
      </c>
      <c r="C31" s="1235" t="s">
        <v>1238</v>
      </c>
      <c r="D31" s="1234" t="s">
        <v>1236</v>
      </c>
      <c r="E31" s="1243">
        <f>'4'!$I$53</f>
        <v>128.89902499999999</v>
      </c>
      <c r="F31" s="1244"/>
      <c r="G31" s="1238" t="s">
        <v>122</v>
      </c>
    </row>
    <row r="32" spans="1:7" x14ac:dyDescent="0.25">
      <c r="A32" s="594"/>
      <c r="B32" s="1196" t="s">
        <v>143</v>
      </c>
      <c r="C32" s="1245" t="s">
        <v>1239</v>
      </c>
      <c r="D32" s="1201" t="s">
        <v>1233</v>
      </c>
      <c r="E32" s="1246">
        <f>IFERROR(E33/E22/12*1000, 0)</f>
        <v>1237.2687500000002</v>
      </c>
      <c r="F32" s="1247"/>
      <c r="G32" s="1241"/>
    </row>
    <row r="33" spans="1:7" ht="15.75" thickBot="1" x14ac:dyDescent="0.3">
      <c r="A33" s="594"/>
      <c r="B33" s="1242" t="s">
        <v>1240</v>
      </c>
      <c r="C33" s="1235" t="s">
        <v>1241</v>
      </c>
      <c r="D33" s="1234" t="s">
        <v>1236</v>
      </c>
      <c r="E33" s="1243">
        <f>'4'!$M$53</f>
        <v>2.9694450000000003</v>
      </c>
      <c r="F33" s="1244"/>
      <c r="G33" s="1238" t="s">
        <v>122</v>
      </c>
    </row>
    <row r="34" spans="1:7" x14ac:dyDescent="0.25">
      <c r="A34" s="594"/>
      <c r="B34" s="1201" t="s">
        <v>452</v>
      </c>
      <c r="C34" s="1248" t="s">
        <v>1242</v>
      </c>
      <c r="D34" s="1196" t="s">
        <v>1233</v>
      </c>
      <c r="E34" s="1231">
        <f>IFERROR(E35/E23/12*1000, 0)</f>
        <v>1263.7208333333333</v>
      </c>
      <c r="F34" s="1232"/>
      <c r="G34" s="1249"/>
    </row>
    <row r="35" spans="1:7" ht="15.75" thickBot="1" x14ac:dyDescent="0.3">
      <c r="A35" s="594"/>
      <c r="B35" s="1242" t="s">
        <v>1243</v>
      </c>
      <c r="C35" s="1235" t="s">
        <v>1244</v>
      </c>
      <c r="D35" s="1234" t="s">
        <v>1236</v>
      </c>
      <c r="E35" s="1243">
        <f>'4'!$O$53</f>
        <v>30.329300000000003</v>
      </c>
      <c r="F35" s="1244"/>
      <c r="G35" s="1238" t="s">
        <v>122</v>
      </c>
    </row>
    <row r="36" spans="1:7" x14ac:dyDescent="0.25">
      <c r="A36" s="594"/>
      <c r="B36" s="1201" t="s">
        <v>456</v>
      </c>
      <c r="C36" s="1216" t="s">
        <v>1245</v>
      </c>
      <c r="D36" s="1201" t="s">
        <v>1233</v>
      </c>
      <c r="E36" s="1231">
        <f>IFERROR(E37/E24/12*1000, 0)</f>
        <v>1436.1884365558908</v>
      </c>
      <c r="F36" s="1232"/>
      <c r="G36" s="1241"/>
    </row>
    <row r="37" spans="1:7" ht="15.75" thickBot="1" x14ac:dyDescent="0.3">
      <c r="A37" s="594"/>
      <c r="B37" s="1242" t="s">
        <v>974</v>
      </c>
      <c r="C37" s="1235" t="s">
        <v>1246</v>
      </c>
      <c r="D37" s="1234" t="s">
        <v>1236</v>
      </c>
      <c r="E37" s="1243">
        <f>'4'!O109+'4'!E109+'4'!I109+'4'!M109</f>
        <v>156.26863849476098</v>
      </c>
      <c r="F37" s="1244"/>
      <c r="G37" s="1238" t="s">
        <v>122</v>
      </c>
    </row>
    <row r="38" spans="1:7" x14ac:dyDescent="0.25">
      <c r="A38" s="594"/>
      <c r="B38" s="1201" t="s">
        <v>458</v>
      </c>
      <c r="C38" s="1216" t="s">
        <v>1247</v>
      </c>
      <c r="D38" s="1201" t="s">
        <v>1233</v>
      </c>
      <c r="E38" s="1231">
        <f>IFERROR(E39/E25/12*1000, 0)</f>
        <v>1818.3988379842065</v>
      </c>
      <c r="F38" s="1232"/>
      <c r="G38" s="1241"/>
    </row>
    <row r="39" spans="1:7" ht="15.75" thickBot="1" x14ac:dyDescent="0.3">
      <c r="A39" s="594"/>
      <c r="B39" s="1242" t="s">
        <v>1248</v>
      </c>
      <c r="C39" s="1235" t="s">
        <v>1249</v>
      </c>
      <c r="D39" s="1234" t="s">
        <v>1236</v>
      </c>
      <c r="E39" s="1243">
        <f>'4'!O206+'4'!E206+'4'!I206+'4'!M206</f>
        <v>244.29940285577302</v>
      </c>
      <c r="F39" s="1244"/>
      <c r="G39" s="1238" t="s">
        <v>122</v>
      </c>
    </row>
    <row r="40" spans="1:7" ht="15.75" thickBot="1" x14ac:dyDescent="0.3">
      <c r="A40" s="594"/>
      <c r="B40" s="1250" t="s">
        <v>462</v>
      </c>
      <c r="C40" s="1251" t="s">
        <v>1250</v>
      </c>
      <c r="D40" s="1252" t="s">
        <v>1233</v>
      </c>
      <c r="E40" s="1253">
        <f>IFERROR((E29+E31+E33+E35+E37+E39)/E12/12*1000, 0)</f>
        <v>1437.5238034336917</v>
      </c>
      <c r="F40" s="1254"/>
      <c r="G40" s="1255"/>
    </row>
    <row r="41" spans="1:7" ht="26.25" thickBot="1" x14ac:dyDescent="0.3">
      <c r="A41" s="594"/>
      <c r="B41" s="1184" t="s">
        <v>466</v>
      </c>
      <c r="C41" s="1256" t="s">
        <v>1251</v>
      </c>
      <c r="D41" s="1184" t="s">
        <v>847</v>
      </c>
      <c r="E41" s="1257">
        <f>IFERROR((E13+E24)/E25, 0)</f>
        <v>2.3299201422331155</v>
      </c>
      <c r="F41" s="1258"/>
      <c r="G41" s="1188"/>
    </row>
    <row r="42" spans="1:7" x14ac:dyDescent="0.25">
      <c r="A42" s="594"/>
      <c r="B42" s="594"/>
      <c r="C42" s="1259"/>
      <c r="D42" s="594"/>
      <c r="E42" s="594"/>
      <c r="F42" s="594"/>
      <c r="G42" s="594"/>
    </row>
    <row r="43" spans="1:7" x14ac:dyDescent="0.25">
      <c r="A43" s="594"/>
      <c r="B43" s="594"/>
      <c r="C43" s="73" t="s">
        <v>1252</v>
      </c>
      <c r="D43" s="594"/>
      <c r="E43" s="594"/>
      <c r="F43" s="594"/>
      <c r="G43" s="594"/>
    </row>
  </sheetData>
  <mergeCells count="15">
    <mergeCell ref="E39:F39"/>
    <mergeCell ref="E40:F40"/>
    <mergeCell ref="E41:F41"/>
    <mergeCell ref="E33:F33"/>
    <mergeCell ref="E34:F34"/>
    <mergeCell ref="E35:F35"/>
    <mergeCell ref="E36:F36"/>
    <mergeCell ref="E37:F37"/>
    <mergeCell ref="E38:F38"/>
    <mergeCell ref="E9:F9"/>
    <mergeCell ref="E28:F28"/>
    <mergeCell ref="E29:F29"/>
    <mergeCell ref="E30:F30"/>
    <mergeCell ref="E31:F31"/>
    <mergeCell ref="E32:F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3</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Kareivienė</dc:creator>
  <cp:lastModifiedBy>Vida Kareivienė</cp:lastModifiedBy>
  <dcterms:created xsi:type="dcterms:W3CDTF">2025-04-08T11:53:08Z</dcterms:created>
  <dcterms:modified xsi:type="dcterms:W3CDTF">2025-04-08T11:53:47Z</dcterms:modified>
</cp:coreProperties>
</file>